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/>
  <mc:AlternateContent xmlns:mc="http://schemas.openxmlformats.org/markup-compatibility/2006">
    <mc:Choice Requires="x15">
      <x15ac:absPath xmlns:x15ac="http://schemas.microsoft.com/office/spreadsheetml/2010/11/ac" url="C:\Users\Abhuohien Ebewele\Desktop\New folder (2)\"/>
    </mc:Choice>
  </mc:AlternateContent>
  <xr:revisionPtr revIDLastSave="0" documentId="13_ncr:1_{91E4227D-DAAB-4E0A-8BA0-EB600E169BFF}" xr6:coauthVersionLast="34" xr6:coauthVersionMax="34" xr10:uidLastSave="{00000000-0000-0000-0000-000000000000}"/>
  <bookViews>
    <workbookView xWindow="0" yWindow="0" windowWidth="16380" windowHeight="8190" tabRatio="500" xr2:uid="{00000000-000D-0000-FFFF-FFFF00000000}"/>
  </bookViews>
  <sheets>
    <sheet name="Sources and Uses of funds " sheetId="9" r:id="rId1"/>
    <sheet name="Uses of Funds as per PIM" sheetId="2" r:id="rId2"/>
    <sheet name="EEP Statement " sheetId="7" r:id="rId3"/>
    <sheet name="DLI Statement " sheetId="6" r:id="rId4"/>
  </sheets>
  <calcPr calcId="162913"/>
  <fileRecoveryPr autoRecover="0"/>
</workbook>
</file>

<file path=xl/calcChain.xml><?xml version="1.0" encoding="utf-8"?>
<calcChain xmlns="http://schemas.openxmlformats.org/spreadsheetml/2006/main">
  <c r="B73" i="2" l="1"/>
  <c r="D18" i="7" l="1"/>
  <c r="C21" i="9" l="1"/>
  <c r="D26" i="2" l="1"/>
  <c r="F57" i="2" l="1"/>
  <c r="C57" i="2"/>
  <c r="D22" i="2"/>
  <c r="C68" i="2"/>
  <c r="C47" i="9" l="1"/>
  <c r="D47" i="9" l="1"/>
  <c r="D28" i="9" l="1"/>
  <c r="D27" i="9"/>
  <c r="D25" i="9"/>
  <c r="B57" i="2" l="1"/>
  <c r="D31" i="2"/>
  <c r="C22" i="9" l="1"/>
  <c r="C31" i="9" s="1"/>
  <c r="D29" i="9"/>
  <c r="E57" i="2" l="1"/>
  <c r="E52" i="2"/>
  <c r="E75" i="2" l="1"/>
  <c r="E68" i="2"/>
  <c r="B35" i="2"/>
  <c r="C35" i="9" s="1"/>
  <c r="B52" i="2"/>
  <c r="C37" i="9" s="1"/>
  <c r="D37" i="9" s="1"/>
  <c r="B68" i="2"/>
  <c r="C41" i="9" s="1"/>
  <c r="D41" i="9" s="1"/>
  <c r="B75" i="2"/>
  <c r="C43" i="9" s="1"/>
  <c r="D35" i="9" l="1"/>
  <c r="D43" i="9"/>
  <c r="C39" i="9"/>
  <c r="C44" i="9" s="1"/>
  <c r="D39" i="9" l="1"/>
  <c r="D44" i="9" s="1"/>
  <c r="B77" i="2"/>
  <c r="D20" i="9"/>
  <c r="D65" i="2" l="1"/>
  <c r="D30" i="9" l="1"/>
  <c r="D21" i="9" l="1"/>
  <c r="D22" i="9" s="1"/>
  <c r="D31" i="9" s="1"/>
  <c r="D48" i="9" l="1"/>
  <c r="C48" i="9"/>
  <c r="D53" i="9" l="1"/>
  <c r="C21" i="7" l="1"/>
  <c r="C25" i="7" s="1"/>
  <c r="B21" i="7"/>
  <c r="B25" i="7" s="1"/>
  <c r="D21" i="7"/>
  <c r="D25" i="7" l="1"/>
  <c r="D30" i="2" l="1"/>
  <c r="F75" i="2" l="1"/>
  <c r="C75" i="2"/>
  <c r="G74" i="2"/>
  <c r="D74" i="2"/>
  <c r="D73" i="2"/>
  <c r="G72" i="2"/>
  <c r="D72" i="2"/>
  <c r="G71" i="2"/>
  <c r="D71" i="2"/>
  <c r="F68" i="2"/>
  <c r="G67" i="2"/>
  <c r="D67" i="2"/>
  <c r="G66" i="2"/>
  <c r="D66" i="2"/>
  <c r="G65" i="2"/>
  <c r="G64" i="2"/>
  <c r="D64" i="2"/>
  <c r="G63" i="2"/>
  <c r="D63" i="2"/>
  <c r="G62" i="2"/>
  <c r="D62" i="2"/>
  <c r="G61" i="2"/>
  <c r="D61" i="2"/>
  <c r="G60" i="2"/>
  <c r="D60" i="2"/>
  <c r="G56" i="2"/>
  <c r="D56" i="2"/>
  <c r="G55" i="2"/>
  <c r="D55" i="2"/>
  <c r="F52" i="2"/>
  <c r="C52" i="2"/>
  <c r="G51" i="2"/>
  <c r="D51" i="2"/>
  <c r="G50" i="2"/>
  <c r="D50" i="2"/>
  <c r="G49" i="2"/>
  <c r="D49" i="2"/>
  <c r="G48" i="2"/>
  <c r="D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F35" i="2"/>
  <c r="F77" i="2" s="1"/>
  <c r="C35" i="2"/>
  <c r="E34" i="2"/>
  <c r="E35" i="2" s="1"/>
  <c r="G33" i="2"/>
  <c r="D33" i="2"/>
  <c r="G32" i="2"/>
  <c r="D32" i="2"/>
  <c r="G31" i="2"/>
  <c r="G30" i="2"/>
  <c r="G29" i="2"/>
  <c r="D29" i="2"/>
  <c r="G28" i="2"/>
  <c r="D28" i="2"/>
  <c r="G27" i="2"/>
  <c r="D27" i="2"/>
  <c r="G26" i="2"/>
  <c r="G25" i="2"/>
  <c r="G24" i="2"/>
  <c r="G23" i="2"/>
  <c r="G22" i="2"/>
  <c r="C77" i="2" l="1"/>
  <c r="G73" i="2"/>
  <c r="E77" i="2"/>
</calcChain>
</file>

<file path=xl/sharedStrings.xml><?xml version="1.0" encoding="utf-8"?>
<sst xmlns="http://schemas.openxmlformats.org/spreadsheetml/2006/main" count="329" uniqueCount="213">
  <si>
    <t>CENTRE OF EXCELLENCE IN REPRODUCTIVE HEALTH INNOVATION, UNIVERSITY OF BENIN</t>
  </si>
  <si>
    <t xml:space="preserve">AFRICA HIGHER EDUCATION CENTERS OF EXCELLENCE PROJECT </t>
  </si>
  <si>
    <t>Statement of Sources and Uses of Funds</t>
  </si>
  <si>
    <t xml:space="preserve">Cummulative for  </t>
  </si>
  <si>
    <t>Sources of Fund</t>
  </si>
  <si>
    <t>Opening Cash Balance</t>
  </si>
  <si>
    <t>Government Funds</t>
  </si>
  <si>
    <t>World Bank IDA Funds</t>
  </si>
  <si>
    <t>Student Fees Naira</t>
  </si>
  <si>
    <t>Total</t>
  </si>
  <si>
    <t>Add Receipts</t>
  </si>
  <si>
    <t>Total Financing</t>
  </si>
  <si>
    <t>Less:  ACE Expenditure as per Project Implementation Plan</t>
  </si>
  <si>
    <t>Enhanced Capacity To Deliver Regional High Quality Training</t>
  </si>
  <si>
    <t>Enhanced Capacity To Deliver Applied Research To Address Regional Development Challenges</t>
  </si>
  <si>
    <t>Build/Use Industry/Sector Partnership To Impact Of Ace On Development And Increased Relevance Of Centre Education And Research</t>
  </si>
  <si>
    <t>Build And Strengthen Regional And International Academic Partnership</t>
  </si>
  <si>
    <t>Enhance Governance And Management Of Ace And The Participating University</t>
  </si>
  <si>
    <t>Total Uses of Funds By Components</t>
  </si>
  <si>
    <t>Closing Balances</t>
  </si>
  <si>
    <t>Total Closing Cash Balance</t>
  </si>
  <si>
    <t>CENTRE OF EXCELLENCE IN REPRODUCTIVE HEALTH INNOVATION, UNIVERSITY OF BENIN.</t>
  </si>
  <si>
    <t>AFRICA HIGHER EDUCATION CENTERS OF EXCELLENCE PROJECT</t>
  </si>
  <si>
    <t>Uses of Funds by project activities</t>
  </si>
  <si>
    <t>(NAIRA)</t>
  </si>
  <si>
    <t>Expenditure</t>
  </si>
  <si>
    <t>Cummulative for</t>
  </si>
  <si>
    <t>Explanation of</t>
  </si>
  <si>
    <t xml:space="preserve">PAD /Life of </t>
  </si>
  <si>
    <t>Revised</t>
  </si>
  <si>
    <t>Financial Year End</t>
  </si>
  <si>
    <t>Variance</t>
  </si>
  <si>
    <t>Project</t>
  </si>
  <si>
    <t>PAD</t>
  </si>
  <si>
    <t>Actual</t>
  </si>
  <si>
    <t>Planned</t>
  </si>
  <si>
    <t>Expenditure Classification 1 as per Project Implementation Plan</t>
  </si>
  <si>
    <t>Administrative Salaries</t>
  </si>
  <si>
    <t>Junior Staff Salaries</t>
  </si>
  <si>
    <t>Vehicle</t>
  </si>
  <si>
    <t>Website Development</t>
  </si>
  <si>
    <t>Laboratory and Teaching Equipment</t>
  </si>
  <si>
    <t>Transport and Travelling</t>
  </si>
  <si>
    <t>Positive variance.Actual expenditure less than budgeted</t>
  </si>
  <si>
    <t>Fuel Charges (Diesel, Petrol)</t>
  </si>
  <si>
    <t>Guest Feeding and other charges</t>
  </si>
  <si>
    <t>Entertainment and Hospitality</t>
  </si>
  <si>
    <t>Communication and Postage Charges</t>
  </si>
  <si>
    <t>Professional Conferences/Workshop (Local)</t>
  </si>
  <si>
    <t>Vehicle License and Insurance</t>
  </si>
  <si>
    <t>Sub Total</t>
  </si>
  <si>
    <t>Expenditure Classification 2 as per Project Implementation Plan</t>
  </si>
  <si>
    <t>Books, Journals, World Health Magazines, Etc.</t>
  </si>
  <si>
    <t>Computer and Office Equipment</t>
  </si>
  <si>
    <t>Generator 100kva</t>
  </si>
  <si>
    <t>Civil Works ( CERHI Building Complex)</t>
  </si>
  <si>
    <t>Civil Works ( Renovation of Hostel and Guest House)</t>
  </si>
  <si>
    <t>Printing andStationeries</t>
  </si>
  <si>
    <t>Consumables</t>
  </si>
  <si>
    <t>Professional Associations and Journal Subscription fees</t>
  </si>
  <si>
    <t>NHIS Charges for Students and CERHI Staff.</t>
  </si>
  <si>
    <t>Internet Subscription and IT Maintenance/Support</t>
  </si>
  <si>
    <t>Laboratory Practice and Consumables</t>
  </si>
  <si>
    <t>Advert and Interviews Expenses</t>
  </si>
  <si>
    <t>Professional Conferences /Workshop (Overseas)</t>
  </si>
  <si>
    <t>Miscelaneous and Sundry Expenses</t>
  </si>
  <si>
    <t>Expenditure Classification 3 as per Project Implementation Plan</t>
  </si>
  <si>
    <t>Facility and infrastructure maintenance</t>
  </si>
  <si>
    <t>Office equipment repairs</t>
  </si>
  <si>
    <t>Expenditure Classification 4 as per Project Implementation Plan</t>
  </si>
  <si>
    <t>Furniture &amp; Fittings</t>
  </si>
  <si>
    <t>Electrical Electronics Equipment</t>
  </si>
  <si>
    <t>Curriculum Workshop</t>
  </si>
  <si>
    <t>Students Scholarship/ Internship</t>
  </si>
  <si>
    <t>Students Prizes and Awards</t>
  </si>
  <si>
    <t>Electricity Bill</t>
  </si>
  <si>
    <t>Water Rate/Bill and maintenance</t>
  </si>
  <si>
    <t>Teaching and Examination</t>
  </si>
  <si>
    <t>.</t>
  </si>
  <si>
    <t>Expenditure Classification 5 as per Project Implementation Plan</t>
  </si>
  <si>
    <t>Accounting Information System Software</t>
  </si>
  <si>
    <t>Staff Training</t>
  </si>
  <si>
    <t>Bank Charges</t>
  </si>
  <si>
    <t>Negative variance. No budget for this item.</t>
  </si>
  <si>
    <t>Audit fees</t>
  </si>
  <si>
    <t xml:space="preserve">Grand Total Uses of Funds </t>
  </si>
  <si>
    <t>Work on the PAD/Life of project for the period</t>
  </si>
  <si>
    <t>Grand total of the funds</t>
  </si>
  <si>
    <t>AFRICA HIGHER EDUCATION CENTERS OF EXCELLENCE PROJECT (126974)</t>
  </si>
  <si>
    <t xml:space="preserve">Statement of Reimbursable Eligible Expenditure Programs (EEPs) </t>
  </si>
  <si>
    <t>Eligible Expenditure Program (EEP)</t>
  </si>
  <si>
    <t>EEP 1: Salaries</t>
  </si>
  <si>
    <t>EEP 2: Non Procurable Expenditure as defined in Financing Agreement</t>
  </si>
  <si>
    <t>Total EEPs</t>
  </si>
  <si>
    <t xml:space="preserve">Work on cummulative for the life of  project for each Centre </t>
  </si>
  <si>
    <t>CENTRE OF EXCELLENCE IN REPRODCUTIVE HEALTH INNOVATION, UNIVERSITY OF BENIN.</t>
  </si>
  <si>
    <t>NOTES ANNEX</t>
  </si>
  <si>
    <t>DISBURSEMENT LINKED TO INDICATORS</t>
  </si>
  <si>
    <t>ACTIONS TO BE COMPLETED</t>
  </si>
  <si>
    <t>STATUS OF ACTIONS COMPLETION</t>
  </si>
  <si>
    <t>AMOUNT ALLOCATED</t>
  </si>
  <si>
    <t>AMOUNT DISBURSED</t>
  </si>
  <si>
    <t>UNDISBURSED BALANCE</t>
  </si>
  <si>
    <t>DLR 1.1 …Develop and manage CERHI Website</t>
  </si>
  <si>
    <t>Plans are in progress to link website to partner institutions</t>
  </si>
  <si>
    <t>Yes (70%)</t>
  </si>
  <si>
    <t>$15,000</t>
  </si>
  <si>
    <t>nil</t>
  </si>
  <si>
    <t>DLR 1.2…Establish meeting schedules for the Project Implementation Committee and the International Advisory Board</t>
  </si>
  <si>
    <t>PMC, EPMC and IAB meetings have been regular and well attended</t>
  </si>
  <si>
    <t>Yes (100%)</t>
  </si>
  <si>
    <t>$108,000</t>
  </si>
  <si>
    <t>DLR 1.3…Procure vehicles critical to centre transportation and organization</t>
  </si>
  <si>
    <t>Yet to procure one car/SUV</t>
  </si>
  <si>
    <t>Yes (50%)</t>
  </si>
  <si>
    <t>$80,000</t>
  </si>
  <si>
    <t>DLR 1.4…Leadership identification and development of centre coordinators from the regional partner institutions</t>
  </si>
  <si>
    <t>Co ordinators are regular at EPMC meetings.</t>
  </si>
  <si>
    <t>$55,000</t>
  </si>
  <si>
    <t>DLR 2.1 …Organize curriculum review/development workshop involvement regional and international partners</t>
  </si>
  <si>
    <t>Curriculum review/development from 25th March to 26th June 2015. Senate approval of courses on July 9th, 2015.</t>
  </si>
  <si>
    <t>$68,500</t>
  </si>
  <si>
    <t>DLR 2.2…Develop new masters program curriculum</t>
  </si>
  <si>
    <t>4 new Masters in addition to a revision of the MPH curriculum was done</t>
  </si>
  <si>
    <t>$24,000</t>
  </si>
  <si>
    <t>DLR 2.3…Enrol and run new masters programs</t>
  </si>
  <si>
    <t xml:space="preserve"> bb</t>
  </si>
  <si>
    <t>$68,578</t>
  </si>
  <si>
    <t>Nursing 32</t>
  </si>
  <si>
    <t>MPHRH 25</t>
  </si>
  <si>
    <t>MPH 26</t>
  </si>
  <si>
    <t>DLR 2.4…Develop new PhD curriculum</t>
  </si>
  <si>
    <t>4 new PhD curricula were developed</t>
  </si>
  <si>
    <t>$19,000</t>
  </si>
  <si>
    <t>DLR 2.5…Enrol and run new PhD programs</t>
  </si>
  <si>
    <t>Health economics 1</t>
  </si>
  <si>
    <t>$33,520</t>
  </si>
  <si>
    <t>O&amp;G 2, Nursing 5</t>
  </si>
  <si>
    <t>MPHRH 5</t>
  </si>
  <si>
    <t>DLR 2.6 …Plan and execute short term courses in RH at UNIBEN and in partner institutions</t>
  </si>
  <si>
    <t>Short course to be organized in Zaria. Funds have been released. Also short course on theses supervision/mentorship; and on systematic analysis planned for May 30 and May 31 respectively.</t>
  </si>
  <si>
    <t>Yes (60%)</t>
  </si>
  <si>
    <t>$157,740</t>
  </si>
  <si>
    <t>DLR 2.7 …Improving faculty teaching methods and faculty develop</t>
  </si>
  <si>
    <t xml:space="preserve">Workshop on pedagogy organized by the University for all faculty. Also, workshop on e-library training organized by the University for faculty. 
</t>
  </si>
  <si>
    <t>$40,000</t>
  </si>
  <si>
    <t>DLR 2.8 …Procurement of e-learning materials, new learning technologies, and multi-nodal learning materials and platforms</t>
  </si>
  <si>
    <t>All departments have benefited from procurement of e learning materials. Access to online content, e-learning platform via NGREN has also been given to all HODs to share with faculty and students</t>
  </si>
  <si>
    <t>Yes (80%)</t>
  </si>
  <si>
    <t>$247,050</t>
  </si>
  <si>
    <t>DLR 2.9 …Design, initiate construction of teaching facility including seminar rooms and e-learning centre (combined with core research facility)</t>
  </si>
  <si>
    <t>Civil work almost completed. Procurement process has begun for furniture, e-learning materials and equipment.</t>
  </si>
  <si>
    <t>$400,000</t>
  </si>
  <si>
    <t>DLR 2.10 …Develop and deploy e-learning platform</t>
  </si>
  <si>
    <t>All departments have interactive boards. Access to the online content, e-learning platform via the NGREN has been given to HODs to share with faculty and staff</t>
  </si>
  <si>
    <t>$200,000</t>
  </si>
  <si>
    <t>DLR 3.1 …Procure General Research equipment.</t>
  </si>
  <si>
    <t>Procurement process ongoing. Will be completed when the building is completely ready.</t>
  </si>
  <si>
    <t>$169,159</t>
  </si>
  <si>
    <t>DLR 3.2…Build a multidisciplinary team to develop regional research collaborations</t>
  </si>
  <si>
    <t>8 research teams have been developed. Following a workshop on research agenda setting. Awaiting proposals from the team members.</t>
  </si>
  <si>
    <t>$45,500</t>
  </si>
  <si>
    <t>DLR 3.3…Organize proposal writing, research methodology and publications workshop for students and faculty with outreach training in partner institutions.</t>
  </si>
  <si>
    <t>Centre sponsored 14 faculty to workshop on master grant proposal writing and financial management in tertiary educational institutions</t>
  </si>
  <si>
    <t>$112,000</t>
  </si>
  <si>
    <t>Workshop on research methodology was conducted for faculty and students</t>
  </si>
  <si>
    <t>DLR 3.4…Support for regional and international conference attendance and manuscript preparation by students and faculty</t>
  </si>
  <si>
    <t>The Centre has sponsored students/PMC members to workshops/international conferences</t>
  </si>
  <si>
    <t xml:space="preserve"> Yes (30%)</t>
  </si>
  <si>
    <t>$35,000</t>
  </si>
  <si>
    <t>DLR 3.5…Design and establish core research facility (combined with teaching facility)</t>
  </si>
  <si>
    <t>Awaiting completion of CERHI building</t>
  </si>
  <si>
    <t>Spaces presently domiciled in participating departments</t>
  </si>
  <si>
    <t>DLR 4.1 …Institutionalize regular exchange periods of students between regional partner institutions</t>
  </si>
  <si>
    <t>A total of 135 students were scheduled for exchange. So far, the following internships have been funded and completed (22 Local, 61 National, 7 Regional, 4 International)</t>
  </si>
  <si>
    <t>Yes (90%)</t>
  </si>
  <si>
    <t>$26,000</t>
  </si>
  <si>
    <t>DLR 4.2…Faculty exchange programs between national and regional partners</t>
  </si>
  <si>
    <t xml:space="preserve">Faculty exchange from NBS, Fed Univ Ekiti, UNN, Ghana, UI and Queens University ongoing
</t>
  </si>
  <si>
    <t>DLR 4.3…Outreaches to civil society organizations, development partners, the private sector and industry for short term outreach periods for placement of students in workplace experiences on RH.</t>
  </si>
  <si>
    <t>Nursing students have completed outreach programme. Community Health students are presently undergoing outreach periods</t>
  </si>
  <si>
    <t>$20,000</t>
  </si>
  <si>
    <t>DLR 4.4 …Support for setting up institutional accreditation arrangements with a regional and an international accreditation body</t>
  </si>
  <si>
    <t>NUC has accredited 7 out of 9 programmes. Work in progress  on international accreditation</t>
  </si>
  <si>
    <t>$99,000</t>
  </si>
  <si>
    <t>DLR 4.5…Support for international students hostel and renovation of accommodation for visiting faculties from regional and international institutions</t>
  </si>
  <si>
    <t>Yes (40%)</t>
  </si>
  <si>
    <t>$146,092</t>
  </si>
  <si>
    <t>DLR 5.1 …Support for work of the centre’s internal audit committee and annual financial audit under the University’s Governing Council</t>
  </si>
  <si>
    <t>So far, 3 internal audit and 1 external audit has been carried out</t>
  </si>
  <si>
    <t xml:space="preserve">Yes </t>
  </si>
  <si>
    <t>$5,250</t>
  </si>
  <si>
    <t>Work on amount undisbursed</t>
  </si>
  <si>
    <t>Funds Unutilised</t>
  </si>
  <si>
    <r>
      <t>Management has approved a dedicated CERHI hostel and accommodation for visiting staff. Contract for renovation to upgrade this to an international hostel has been advertised. Tender to be opened May 2</t>
    </r>
    <r>
      <rPr>
        <vertAlign val="superscript"/>
        <sz val="11"/>
        <color rgb="FF000000"/>
        <rFont val="Calibri"/>
        <family val="2"/>
      </rPr>
      <t>nd</t>
    </r>
  </si>
  <si>
    <t>IGR</t>
  </si>
  <si>
    <t>Refund</t>
  </si>
  <si>
    <t>Tender Fees</t>
  </si>
  <si>
    <t>Student Fees</t>
  </si>
  <si>
    <t>Vehicle Maintenance</t>
  </si>
  <si>
    <t>short course fees</t>
  </si>
  <si>
    <t>Negative variance.Actual expenditure more than budgeted</t>
  </si>
  <si>
    <t>for the Semi Annual Period ending June, 2018</t>
  </si>
  <si>
    <t>Semi Annual Period ending June 2018</t>
  </si>
  <si>
    <t>Financial Year End (Jan-June, 2018)</t>
  </si>
  <si>
    <t>Student Fees USD (39187.66 usd @305.25 ngn to 1usd)</t>
  </si>
  <si>
    <t xml:space="preserve"> Semi Annual Period ending 30/6/ 2018</t>
  </si>
  <si>
    <t>For the Semi Annual Period ending June, 2018.</t>
  </si>
  <si>
    <t>Period ending May., 2018 (N)</t>
  </si>
  <si>
    <t>Financial Year End (Jan-May 2018) (N)</t>
  </si>
  <si>
    <t>PAD/Life of Project (Jul 2015-May 2018) (N)</t>
  </si>
  <si>
    <t>for the Period ending May 2018</t>
  </si>
  <si>
    <t>IGR USD(82702.66 usd @305.25 ngn to 1usd)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</si>
</sst>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_-* #,##0.00_-;\-* #,##0.00_-;_-* \-??_-;_-@_-"/>
    <numFmt numFmtId="166" formatCode="_(* #,##0.00_);_(* \(#,##0.00\);_(* \-??_);_(@_)"/>
    <numFmt numFmtId="167" formatCode="#,##0.0"/>
    <numFmt numFmtId="168" formatCode="* #,##0.00\ ;* \(#,##0.00\);* \-#\ ;@\ "/>
    <numFmt numFmtId="169" formatCode="#,##0.000"/>
    <numFmt numFmtId="170" formatCode="_(* #,##0_);_(* \(#,##0\);_(* \-??_);_(@_)"/>
    <numFmt numFmtId="171" formatCode="_(* #,##0_);_(* \(#,##0\);_(* &quot;-&quot;??_);_(@_)"/>
  </numFmts>
  <fonts count="37">
    <font>
      <sz val="10"/>
      <name val="Arial"/>
      <charset val="1"/>
    </font>
    <font>
      <sz val="11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Arial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l"/>
      <charset val="1"/>
    </font>
    <font>
      <b/>
      <sz val="12"/>
      <color rgb="FF000000"/>
      <name val="Calibri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sz val="12"/>
      <name val="Calibri"/>
      <family val="2"/>
      <charset val="1"/>
    </font>
    <font>
      <u/>
      <sz val="10"/>
      <name val="Arial"/>
      <family val="2"/>
      <charset val="1"/>
    </font>
    <font>
      <sz val="10"/>
      <color rgb="FF92D050"/>
      <name val="Arial"/>
      <family val="2"/>
      <charset val="1"/>
    </font>
    <font>
      <sz val="11"/>
      <color rgb="FF92D050"/>
      <name val="Calibri"/>
      <family val="2"/>
      <charset val="1"/>
    </font>
    <font>
      <sz val="11"/>
      <color rgb="FF000000"/>
      <name val="Times New Roman"/>
      <family val="1"/>
      <charset val="1"/>
    </font>
    <font>
      <sz val="12"/>
      <color rgb="FF000000"/>
      <name val="Calibri"/>
      <family val="2"/>
      <charset val="1"/>
    </font>
    <font>
      <sz val="12"/>
      <color rgb="FF000000"/>
      <name val="Times New Roman"/>
      <family val="1"/>
      <charset val="1"/>
    </font>
    <font>
      <b/>
      <sz val="10"/>
      <color rgb="FF008000"/>
      <name val="Arial"/>
      <family val="2"/>
      <charset val="1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9" tint="-0.249977111117893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vertAlign val="superscript"/>
      <sz val="11"/>
      <color rgb="FF000000"/>
      <name val="Calibri"/>
      <family val="2"/>
    </font>
    <font>
      <sz val="12"/>
      <name val="Calibri"/>
      <family val="2"/>
    </font>
    <font>
      <sz val="12"/>
      <name val="Calibri"/>
      <family val="2"/>
      <scheme val="minor"/>
    </font>
    <font>
      <sz val="10"/>
      <color rgb="FFFF0000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charset val="1"/>
    </font>
    <font>
      <sz val="11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993366"/>
        <bgColor rgb="FF993366"/>
      </patternFill>
    </fill>
    <fill>
      <patternFill patternType="solid">
        <fgColor rgb="FFFFFF0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rgb="FF333333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rgb="FF333333"/>
      </top>
      <bottom/>
      <diagonal/>
    </border>
    <border>
      <left style="thin">
        <color rgb="FF333333"/>
      </left>
      <right/>
      <top style="thin">
        <color rgb="FF333333"/>
      </top>
      <bottom/>
      <diagonal/>
    </border>
    <border>
      <left style="thin">
        <color rgb="FF333333"/>
      </left>
      <right style="medium">
        <color auto="1"/>
      </right>
      <top style="thin">
        <color rgb="FF333333"/>
      </top>
      <bottom/>
      <diagonal/>
    </border>
    <border>
      <left style="thin">
        <color rgb="FF333333"/>
      </left>
      <right/>
      <top/>
      <bottom/>
      <diagonal/>
    </border>
    <border>
      <left style="thin">
        <color rgb="FF333333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333333"/>
      </right>
      <top/>
      <bottom style="thin">
        <color rgb="FF33333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rgb="FF333333"/>
      </bottom>
      <diagonal/>
    </border>
    <border>
      <left/>
      <right style="thin">
        <color rgb="FF333333"/>
      </right>
      <top/>
      <bottom/>
      <diagonal/>
    </border>
    <border>
      <left/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medium">
        <color auto="1"/>
      </right>
      <top style="thin">
        <color rgb="FF333333"/>
      </top>
      <bottom style="thin">
        <color rgb="FF333333"/>
      </bottom>
      <diagonal/>
    </border>
    <border>
      <left/>
      <right style="thin">
        <color rgb="FF333333"/>
      </right>
      <top style="thin">
        <color rgb="FF333333"/>
      </top>
      <bottom/>
      <diagonal/>
    </border>
    <border>
      <left style="thin">
        <color rgb="FF333333"/>
      </left>
      <right style="thin">
        <color rgb="FF333333"/>
      </right>
      <top style="medium">
        <color rgb="FF333333"/>
      </top>
      <bottom style="medium">
        <color rgb="FF333333"/>
      </bottom>
      <diagonal/>
    </border>
    <border>
      <left style="thin">
        <color rgb="FF333333"/>
      </left>
      <right style="medium">
        <color auto="1"/>
      </right>
      <top style="medium">
        <color rgb="FF333333"/>
      </top>
      <bottom style="medium">
        <color rgb="FF333333"/>
      </bottom>
      <diagonal/>
    </border>
    <border>
      <left style="thin">
        <color rgb="FF333333"/>
      </left>
      <right/>
      <top style="medium">
        <color rgb="FF333333"/>
      </top>
      <bottom style="medium">
        <color rgb="FF333333"/>
      </bottom>
      <diagonal/>
    </border>
    <border>
      <left style="thin">
        <color rgb="FF333333"/>
      </left>
      <right/>
      <top style="thin">
        <color rgb="FF333333"/>
      </top>
      <bottom style="thin">
        <color rgb="FF333333"/>
      </bottom>
      <diagonal/>
    </border>
    <border>
      <left style="thin">
        <color rgb="FF333333"/>
      </left>
      <right/>
      <top style="medium">
        <color rgb="FF333333"/>
      </top>
      <bottom/>
      <diagonal/>
    </border>
    <border>
      <left style="thin">
        <color rgb="FF333333"/>
      </left>
      <right style="medium">
        <color auto="1"/>
      </right>
      <top style="medium">
        <color rgb="FF33333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rgb="FF333333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rgb="FF333333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rgb="FF333333"/>
      </bottom>
      <diagonal/>
    </border>
    <border>
      <left/>
      <right/>
      <top style="thin">
        <color rgb="FF333333"/>
      </top>
      <bottom/>
      <diagonal/>
    </border>
    <border>
      <left style="thin">
        <color rgb="FF333333"/>
      </left>
      <right style="thin">
        <color rgb="FF333333"/>
      </right>
      <top/>
      <bottom/>
      <diagonal/>
    </border>
    <border>
      <left style="thin">
        <color rgb="FF333333"/>
      </left>
      <right/>
      <top/>
      <bottom style="thin">
        <color rgb="FF333333"/>
      </bottom>
      <diagonal/>
    </border>
    <border>
      <left/>
      <right/>
      <top/>
      <bottom style="thin">
        <color rgb="FF333333"/>
      </bottom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>
      <left style="medium">
        <color rgb="FF333333"/>
      </left>
      <right/>
      <top style="medium">
        <color rgb="FF333333"/>
      </top>
      <bottom style="medium">
        <color rgb="FF333333"/>
      </bottom>
      <diagonal/>
    </border>
    <border>
      <left style="thin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/>
      <diagonal/>
    </border>
    <border>
      <left style="medium">
        <color rgb="FF333333"/>
      </left>
      <right/>
      <top/>
      <bottom style="medium">
        <color rgb="FF333333"/>
      </bottom>
      <diagonal/>
    </border>
    <border>
      <left style="thin">
        <color rgb="FF333333"/>
      </left>
      <right style="thin">
        <color rgb="FF333333"/>
      </right>
      <top/>
      <bottom style="medium">
        <color rgb="FF333333"/>
      </bottom>
      <diagonal/>
    </border>
    <border>
      <left/>
      <right style="medium">
        <color auto="1"/>
      </right>
      <top/>
      <bottom style="medium">
        <color rgb="FF333333"/>
      </bottom>
      <diagonal/>
    </border>
    <border>
      <left style="thin">
        <color rgb="FF333333"/>
      </left>
      <right style="medium">
        <color auto="1"/>
      </right>
      <top/>
      <bottom style="thin">
        <color indexed="64"/>
      </bottom>
      <diagonal/>
    </border>
    <border>
      <left style="thin">
        <color rgb="FF333333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rgb="FF333333"/>
      </right>
      <top style="medium">
        <color rgb="FF333333"/>
      </top>
      <bottom style="medium">
        <color rgb="FF333333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9">
    <xf numFmtId="0" fontId="0" fillId="0" borderId="0"/>
    <xf numFmtId="166" fontId="19" fillId="0" borderId="0" applyBorder="0" applyProtection="0"/>
    <xf numFmtId="0" fontId="5" fillId="0" borderId="0"/>
    <xf numFmtId="0" fontId="21" fillId="0" borderId="0"/>
    <xf numFmtId="164" fontId="21" fillId="0" borderId="0" applyFont="0" applyFill="0" applyBorder="0" applyAlignment="0" applyProtection="0"/>
    <xf numFmtId="0" fontId="34" fillId="0" borderId="0"/>
    <xf numFmtId="0" fontId="35" fillId="0" borderId="0"/>
    <xf numFmtId="168" fontId="35" fillId="0" borderId="0" applyBorder="0" applyProtection="0"/>
    <xf numFmtId="0" fontId="19" fillId="0" borderId="0"/>
  </cellStyleXfs>
  <cellXfs count="32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/>
    <xf numFmtId="0" fontId="1" fillId="0" borderId="0" xfId="0" applyFont="1" applyBorder="1" applyAlignment="1"/>
    <xf numFmtId="0" fontId="0" fillId="0" borderId="1" xfId="0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3" fillId="0" borderId="0" xfId="0" applyFont="1" applyAlignment="1">
      <alignment horizontal="right"/>
    </xf>
    <xf numFmtId="0" fontId="0" fillId="0" borderId="6" xfId="0" applyBorder="1" applyAlignment="1"/>
    <xf numFmtId="0" fontId="1" fillId="0" borderId="7" xfId="0" applyFont="1" applyBorder="1" applyAlignment="1"/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Border="1" applyAlignment="1"/>
    <xf numFmtId="0" fontId="6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4" fontId="8" fillId="0" borderId="0" xfId="0" applyNumberFormat="1" applyFont="1" applyBorder="1" applyAlignment="1"/>
    <xf numFmtId="0" fontId="5" fillId="0" borderId="13" xfId="0" applyFont="1" applyBorder="1" applyAlignment="1"/>
    <xf numFmtId="165" fontId="0" fillId="0" borderId="0" xfId="0" applyNumberFormat="1" applyBorder="1" applyAlignment="1"/>
    <xf numFmtId="166" fontId="5" fillId="0" borderId="0" xfId="1" applyFont="1" applyBorder="1" applyAlignment="1" applyProtection="1"/>
    <xf numFmtId="4" fontId="0" fillId="0" borderId="0" xfId="0" applyNumberFormat="1" applyAlignment="1"/>
    <xf numFmtId="4" fontId="1" fillId="0" borderId="0" xfId="0" applyNumberFormat="1" applyFont="1" applyBorder="1" applyAlignment="1"/>
    <xf numFmtId="0" fontId="3" fillId="0" borderId="16" xfId="0" applyFont="1" applyBorder="1" applyAlignment="1"/>
    <xf numFmtId="3" fontId="0" fillId="0" borderId="0" xfId="0" applyNumberFormat="1" applyAlignment="1"/>
    <xf numFmtId="0" fontId="0" fillId="2" borderId="6" xfId="0" applyFill="1" applyBorder="1" applyAlignment="1"/>
    <xf numFmtId="0" fontId="9" fillId="0" borderId="0" xfId="0" applyFont="1" applyAlignment="1"/>
    <xf numFmtId="0" fontId="5" fillId="0" borderId="0" xfId="0" applyFont="1" applyBorder="1" applyAlignment="1"/>
    <xf numFmtId="4" fontId="0" fillId="0" borderId="0" xfId="0" applyNumberFormat="1" applyBorder="1" applyAlignment="1"/>
    <xf numFmtId="166" fontId="0" fillId="0" borderId="0" xfId="0" applyNumberFormat="1" applyAlignment="1"/>
    <xf numFmtId="166" fontId="10" fillId="0" borderId="0" xfId="1" applyFont="1" applyBorder="1" applyAlignment="1" applyProtection="1"/>
    <xf numFmtId="4" fontId="9" fillId="0" borderId="0" xfId="0" applyNumberFormat="1" applyFont="1" applyAlignment="1"/>
    <xf numFmtId="0" fontId="5" fillId="0" borderId="0" xfId="0" applyFont="1" applyAlignment="1"/>
    <xf numFmtId="0" fontId="3" fillId="2" borderId="6" xfId="0" applyFont="1" applyFill="1" applyBorder="1" applyAlignment="1"/>
    <xf numFmtId="3" fontId="9" fillId="0" borderId="0" xfId="0" applyNumberFormat="1" applyFont="1" applyAlignment="1"/>
    <xf numFmtId="165" fontId="0" fillId="0" borderId="0" xfId="0" applyNumberFormat="1" applyAlignment="1"/>
    <xf numFmtId="2" fontId="0" fillId="0" borderId="0" xfId="0" applyNumberFormat="1" applyAlignment="1"/>
    <xf numFmtId="4" fontId="11" fillId="0" borderId="0" xfId="0" applyNumberFormat="1" applyFont="1" applyBorder="1" applyAlignment="1">
      <alignment wrapText="1"/>
    </xf>
    <xf numFmtId="0" fontId="3" fillId="0" borderId="8" xfId="0" applyFont="1" applyBorder="1" applyAlignment="1"/>
    <xf numFmtId="0" fontId="0" fillId="2" borderId="29" xfId="0" applyFill="1" applyBorder="1" applyAlignment="1"/>
    <xf numFmtId="0" fontId="1" fillId="2" borderId="30" xfId="0" applyFont="1" applyFill="1" applyBorder="1" applyAlignment="1"/>
    <xf numFmtId="0" fontId="1" fillId="2" borderId="31" xfId="0" applyFont="1" applyFill="1" applyBorder="1" applyAlignment="1"/>
    <xf numFmtId="166" fontId="1" fillId="0" borderId="0" xfId="1" applyFont="1" applyBorder="1" applyAlignment="1" applyProtection="1"/>
    <xf numFmtId="166" fontId="4" fillId="0" borderId="0" xfId="1" applyFont="1" applyBorder="1" applyAlignment="1" applyProtection="1"/>
    <xf numFmtId="166" fontId="1" fillId="0" borderId="0" xfId="0" applyNumberFormat="1" applyFont="1" applyAlignment="1"/>
    <xf numFmtId="165" fontId="0" fillId="0" borderId="0" xfId="0" applyNumberFormat="1"/>
    <xf numFmtId="0" fontId="2" fillId="0" borderId="0" xfId="0" applyFont="1"/>
    <xf numFmtId="0" fontId="2" fillId="0" borderId="32" xfId="0" applyFont="1" applyBorder="1"/>
    <xf numFmtId="166" fontId="5" fillId="0" borderId="32" xfId="1" applyFont="1" applyBorder="1" applyAlignment="1" applyProtection="1"/>
    <xf numFmtId="0" fontId="0" fillId="0" borderId="32" xfId="0" applyBorder="1"/>
    <xf numFmtId="165" fontId="0" fillId="0" borderId="32" xfId="0" applyNumberFormat="1" applyBorder="1"/>
    <xf numFmtId="165" fontId="3" fillId="0" borderId="0" xfId="0" applyNumberFormat="1" applyFont="1"/>
    <xf numFmtId="0" fontId="0" fillId="0" borderId="9" xfId="0" applyBorder="1" applyAlignment="1">
      <alignment horizontal="center"/>
    </xf>
    <xf numFmtId="166" fontId="5" fillId="0" borderId="9" xfId="1" applyFont="1" applyBorder="1" applyAlignment="1" applyProtection="1">
      <alignment horizontal="center"/>
    </xf>
    <xf numFmtId="166" fontId="5" fillId="0" borderId="33" xfId="1" applyFont="1" applyBorder="1" applyAlignment="1" applyProtection="1">
      <alignment horizontal="center"/>
    </xf>
    <xf numFmtId="0" fontId="0" fillId="0" borderId="20" xfId="0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66" fontId="12" fillId="0" borderId="11" xfId="1" applyFont="1" applyBorder="1" applyAlignment="1" applyProtection="1">
      <alignment horizontal="center"/>
    </xf>
    <xf numFmtId="166" fontId="12" fillId="0" borderId="0" xfId="1" applyFont="1" applyBorder="1" applyAlignment="1" applyProtection="1">
      <alignment horizontal="center"/>
    </xf>
    <xf numFmtId="0" fontId="12" fillId="0" borderId="17" xfId="0" applyFont="1" applyBorder="1" applyAlignment="1">
      <alignment horizontal="center"/>
    </xf>
    <xf numFmtId="166" fontId="5" fillId="0" borderId="11" xfId="1" applyFont="1" applyBorder="1" applyAlignment="1" applyProtection="1">
      <alignment horizontal="center"/>
    </xf>
    <xf numFmtId="166" fontId="5" fillId="0" borderId="0" xfId="1" applyFont="1" applyBorder="1" applyAlignment="1" applyProtection="1">
      <alignment horizontal="center"/>
    </xf>
    <xf numFmtId="0" fontId="5" fillId="0" borderId="17" xfId="0" applyFont="1" applyBorder="1" applyAlignment="1">
      <alignment horizontal="center"/>
    </xf>
    <xf numFmtId="165" fontId="5" fillId="0" borderId="17" xfId="0" applyNumberFormat="1" applyFont="1" applyBorder="1" applyAlignment="1">
      <alignment horizontal="center"/>
    </xf>
    <xf numFmtId="166" fontId="5" fillId="0" borderId="35" xfId="1" applyFont="1" applyBorder="1" applyAlignment="1" applyProtection="1"/>
    <xf numFmtId="166" fontId="5" fillId="0" borderId="36" xfId="1" applyFont="1" applyBorder="1" applyAlignment="1" applyProtection="1"/>
    <xf numFmtId="0" fontId="5" fillId="0" borderId="14" xfId="0" applyFont="1" applyBorder="1"/>
    <xf numFmtId="165" fontId="5" fillId="0" borderId="14" xfId="0" applyNumberFormat="1" applyFont="1" applyBorder="1"/>
    <xf numFmtId="0" fontId="3" fillId="0" borderId="9" xfId="0" applyFont="1" applyBorder="1" applyAlignment="1">
      <alignment horizontal="left"/>
    </xf>
    <xf numFmtId="166" fontId="5" fillId="0" borderId="37" xfId="1" applyFont="1" applyBorder="1" applyAlignment="1" applyProtection="1"/>
    <xf numFmtId="3" fontId="0" fillId="0" borderId="37" xfId="0" applyNumberFormat="1" applyBorder="1"/>
    <xf numFmtId="0" fontId="0" fillId="0" borderId="37" xfId="0" applyBorder="1"/>
    <xf numFmtId="165" fontId="0" fillId="0" borderId="37" xfId="0" applyNumberFormat="1" applyBorder="1"/>
    <xf numFmtId="0" fontId="5" fillId="0" borderId="11" xfId="0" applyFont="1" applyBorder="1" applyAlignment="1">
      <alignment horizontal="left"/>
    </xf>
    <xf numFmtId="0" fontId="5" fillId="0" borderId="37" xfId="2" applyFont="1" applyBorder="1"/>
    <xf numFmtId="0" fontId="5" fillId="0" borderId="11" xfId="0" applyFont="1" applyBorder="1"/>
    <xf numFmtId="166" fontId="10" fillId="0" borderId="37" xfId="1" applyFont="1" applyBorder="1" applyAlignment="1" applyProtection="1"/>
    <xf numFmtId="3" fontId="10" fillId="0" borderId="37" xfId="0" applyNumberFormat="1" applyFont="1" applyBorder="1"/>
    <xf numFmtId="165" fontId="10" fillId="0" borderId="37" xfId="0" applyNumberFormat="1" applyFont="1" applyBorder="1"/>
    <xf numFmtId="0" fontId="10" fillId="0" borderId="37" xfId="0" applyFont="1" applyBorder="1"/>
    <xf numFmtId="0" fontId="10" fillId="0" borderId="0" xfId="0" applyFont="1"/>
    <xf numFmtId="165" fontId="10" fillId="0" borderId="0" xfId="0" applyNumberFormat="1" applyFont="1"/>
    <xf numFmtId="166" fontId="5" fillId="0" borderId="27" xfId="1" applyFont="1" applyBorder="1" applyAlignment="1" applyProtection="1"/>
    <xf numFmtId="165" fontId="13" fillId="0" borderId="37" xfId="0" applyNumberFormat="1" applyFont="1" applyBorder="1"/>
    <xf numFmtId="0" fontId="13" fillId="0" borderId="37" xfId="0" applyFont="1" applyBorder="1"/>
    <xf numFmtId="165" fontId="9" fillId="0" borderId="0" xfId="0" applyNumberFormat="1" applyFont="1"/>
    <xf numFmtId="0" fontId="13" fillId="0" borderId="0" xfId="0" applyFont="1"/>
    <xf numFmtId="166" fontId="14" fillId="0" borderId="27" xfId="1" applyFont="1" applyBorder="1" applyAlignment="1" applyProtection="1">
      <alignment horizontal="left" vertical="top" wrapText="1"/>
    </xf>
    <xf numFmtId="166" fontId="13" fillId="0" borderId="0" xfId="1" applyFont="1" applyBorder="1" applyAlignment="1" applyProtection="1"/>
    <xf numFmtId="3" fontId="0" fillId="0" borderId="0" xfId="0" applyNumberFormat="1"/>
    <xf numFmtId="0" fontId="3" fillId="0" borderId="11" xfId="0" applyFont="1" applyBorder="1" applyAlignment="1">
      <alignment horizontal="left"/>
    </xf>
    <xf numFmtId="166" fontId="0" fillId="0" borderId="0" xfId="0" applyNumberFormat="1"/>
    <xf numFmtId="0" fontId="3" fillId="0" borderId="38" xfId="0" applyFont="1" applyBorder="1"/>
    <xf numFmtId="166" fontId="5" fillId="0" borderId="21" xfId="1" applyFont="1" applyBorder="1" applyAlignment="1" applyProtection="1"/>
    <xf numFmtId="0" fontId="0" fillId="0" borderId="21" xfId="0" applyBorder="1"/>
    <xf numFmtId="166" fontId="3" fillId="0" borderId="37" xfId="1" applyFont="1" applyBorder="1" applyAlignment="1" applyProtection="1"/>
    <xf numFmtId="0" fontId="0" fillId="0" borderId="23" xfId="0" applyBorder="1"/>
    <xf numFmtId="165" fontId="0" fillId="0" borderId="39" xfId="0" applyNumberFormat="1" applyBorder="1"/>
    <xf numFmtId="0" fontId="0" fillId="0" borderId="39" xfId="0" applyBorder="1"/>
    <xf numFmtId="0" fontId="0" fillId="2" borderId="35" xfId="0" applyFill="1" applyBorder="1"/>
    <xf numFmtId="166" fontId="5" fillId="2" borderId="17" xfId="1" applyFont="1" applyFill="1" applyBorder="1" applyAlignment="1" applyProtection="1"/>
    <xf numFmtId="0" fontId="0" fillId="2" borderId="17" xfId="0" applyFill="1" applyBorder="1"/>
    <xf numFmtId="165" fontId="0" fillId="2" borderId="17" xfId="0" applyNumberFormat="1" applyFill="1" applyBorder="1"/>
    <xf numFmtId="166" fontId="5" fillId="0" borderId="40" xfId="1" applyFont="1" applyBorder="1" applyAlignment="1" applyProtection="1"/>
    <xf numFmtId="0" fontId="0" fillId="0" borderId="40" xfId="0" applyBorder="1"/>
    <xf numFmtId="165" fontId="0" fillId="0" borderId="40" xfId="0" applyNumberFormat="1" applyBorder="1"/>
    <xf numFmtId="0" fontId="5" fillId="0" borderId="9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166" fontId="10" fillId="0" borderId="27" xfId="1" applyFont="1" applyBorder="1" applyAlignment="1" applyProtection="1">
      <alignment vertical="top" wrapText="1"/>
    </xf>
    <xf numFmtId="166" fontId="10" fillId="0" borderId="40" xfId="1" applyFont="1" applyBorder="1" applyAlignment="1" applyProtection="1"/>
    <xf numFmtId="165" fontId="10" fillId="0" borderId="40" xfId="0" applyNumberFormat="1" applyFont="1" applyBorder="1"/>
    <xf numFmtId="0" fontId="10" fillId="0" borderId="40" xfId="0" applyFont="1" applyBorder="1"/>
    <xf numFmtId="166" fontId="10" fillId="0" borderId="0" xfId="0" applyNumberFormat="1" applyFont="1"/>
    <xf numFmtId="0" fontId="15" fillId="0" borderId="0" xfId="0" applyFont="1" applyAlignment="1">
      <alignment wrapText="1"/>
    </xf>
    <xf numFmtId="4" fontId="16" fillId="0" borderId="0" xfId="0" applyNumberFormat="1" applyFont="1" applyBorder="1" applyAlignment="1">
      <alignment wrapText="1"/>
    </xf>
    <xf numFmtId="0" fontId="0" fillId="0" borderId="0" xfId="0" applyBorder="1"/>
    <xf numFmtId="165" fontId="0" fillId="0" borderId="21" xfId="0" applyNumberFormat="1" applyBorder="1" applyAlignment="1">
      <alignment horizontal="right"/>
    </xf>
    <xf numFmtId="0" fontId="9" fillId="0" borderId="0" xfId="0" applyFont="1"/>
    <xf numFmtId="166" fontId="5" fillId="0" borderId="21" xfId="1" applyFont="1" applyBorder="1" applyAlignment="1" applyProtection="1">
      <alignment horizontal="right"/>
    </xf>
    <xf numFmtId="3" fontId="0" fillId="0" borderId="21" xfId="0" applyNumberFormat="1" applyBorder="1" applyAlignment="1">
      <alignment horizontal="right"/>
    </xf>
    <xf numFmtId="0" fontId="17" fillId="0" borderId="0" xfId="0" applyFont="1" applyAlignment="1">
      <alignment wrapText="1"/>
    </xf>
    <xf numFmtId="0" fontId="10" fillId="0" borderId="11" xfId="0" applyFont="1" applyBorder="1" applyAlignment="1">
      <alignment horizontal="left"/>
    </xf>
    <xf numFmtId="0" fontId="10" fillId="0" borderId="24" xfId="0" applyFont="1" applyBorder="1"/>
    <xf numFmtId="0" fontId="9" fillId="0" borderId="0" xfId="0" applyFont="1" applyBorder="1"/>
    <xf numFmtId="0" fontId="10" fillId="0" borderId="0" xfId="0" applyFont="1" applyBorder="1"/>
    <xf numFmtId="0" fontId="5" fillId="0" borderId="0" xfId="0" applyFont="1"/>
    <xf numFmtId="3" fontId="0" fillId="0" borderId="21" xfId="0" applyNumberFormat="1" applyBorder="1"/>
    <xf numFmtId="0" fontId="3" fillId="2" borderId="35" xfId="0" applyFont="1" applyFill="1" applyBorder="1"/>
    <xf numFmtId="166" fontId="3" fillId="2" borderId="17" xfId="1" applyFont="1" applyFill="1" applyBorder="1" applyAlignment="1" applyProtection="1"/>
    <xf numFmtId="0" fontId="3" fillId="2" borderId="17" xfId="0" applyFont="1" applyFill="1" applyBorder="1"/>
    <xf numFmtId="166" fontId="18" fillId="0" borderId="21" xfId="1" applyFont="1" applyBorder="1" applyAlignment="1" applyProtection="1"/>
    <xf numFmtId="167" fontId="18" fillId="0" borderId="21" xfId="0" applyNumberFormat="1" applyFont="1" applyBorder="1"/>
    <xf numFmtId="167" fontId="0" fillId="0" borderId="21" xfId="0" applyNumberFormat="1" applyBorder="1"/>
    <xf numFmtId="166" fontId="0" fillId="0" borderId="0" xfId="1" applyFont="1" applyBorder="1" applyAlignment="1" applyProtection="1"/>
    <xf numFmtId="166" fontId="19" fillId="0" borderId="0" xfId="1"/>
    <xf numFmtId="166" fontId="22" fillId="0" borderId="21" xfId="1" applyFont="1" applyBorder="1" applyAlignment="1" applyProtection="1">
      <alignment horizontal="right"/>
    </xf>
    <xf numFmtId="166" fontId="22" fillId="0" borderId="40" xfId="1" applyFont="1" applyBorder="1" applyAlignment="1" applyProtection="1"/>
    <xf numFmtId="166" fontId="23" fillId="0" borderId="21" xfId="1" applyFont="1" applyBorder="1" applyAlignment="1" applyProtection="1"/>
    <xf numFmtId="0" fontId="21" fillId="0" borderId="0" xfId="3" applyBorder="1"/>
    <xf numFmtId="0" fontId="21" fillId="0" borderId="49" xfId="3" applyBorder="1"/>
    <xf numFmtId="0" fontId="21" fillId="0" borderId="0" xfId="3"/>
    <xf numFmtId="0" fontId="24" fillId="0" borderId="48" xfId="3" applyFont="1" applyBorder="1" applyAlignment="1">
      <alignment horizontal="center"/>
    </xf>
    <xf numFmtId="0" fontId="24" fillId="0" borderId="0" xfId="3" applyFont="1" applyBorder="1" applyAlignment="1">
      <alignment horizontal="center"/>
    </xf>
    <xf numFmtId="0" fontId="21" fillId="0" borderId="54" xfId="3" applyBorder="1"/>
    <xf numFmtId="0" fontId="21" fillId="0" borderId="53" xfId="3" applyBorder="1"/>
    <xf numFmtId="0" fontId="25" fillId="3" borderId="27" xfId="3" applyFont="1" applyFill="1" applyBorder="1" applyAlignment="1">
      <alignment horizontal="center" wrapText="1"/>
    </xf>
    <xf numFmtId="0" fontId="25" fillId="0" borderId="0" xfId="3" applyFont="1" applyAlignment="1">
      <alignment horizontal="center" wrapText="1"/>
    </xf>
    <xf numFmtId="0" fontId="26" fillId="0" borderId="27" xfId="3" applyFont="1" applyBorder="1" applyAlignment="1">
      <alignment vertical="center" wrapText="1"/>
    </xf>
    <xf numFmtId="0" fontId="21" fillId="0" borderId="15" xfId="3" applyFont="1" applyBorder="1"/>
    <xf numFmtId="0" fontId="21" fillId="0" borderId="27" xfId="3" applyFont="1" applyBorder="1"/>
    <xf numFmtId="0" fontId="26" fillId="0" borderId="46" xfId="3" applyFont="1" applyBorder="1" applyAlignment="1">
      <alignment vertical="center" wrapText="1"/>
    </xf>
    <xf numFmtId="0" fontId="21" fillId="0" borderId="43" xfId="3" applyFont="1" applyBorder="1"/>
    <xf numFmtId="0" fontId="26" fillId="0" borderId="55" xfId="3" applyFont="1" applyBorder="1" applyAlignment="1">
      <alignment vertical="center" wrapText="1"/>
    </xf>
    <xf numFmtId="0" fontId="26" fillId="0" borderId="56" xfId="3" applyFont="1" applyBorder="1" applyAlignment="1">
      <alignment vertical="center" wrapText="1"/>
    </xf>
    <xf numFmtId="0" fontId="26" fillId="0" borderId="44" xfId="3" applyFont="1" applyBorder="1" applyAlignment="1">
      <alignment vertical="center" wrapText="1"/>
    </xf>
    <xf numFmtId="0" fontId="21" fillId="0" borderId="49" xfId="3" applyFont="1" applyBorder="1"/>
    <xf numFmtId="0" fontId="21" fillId="0" borderId="44" xfId="3" applyFont="1" applyBorder="1"/>
    <xf numFmtId="0" fontId="26" fillId="0" borderId="57" xfId="3" applyFont="1" applyBorder="1" applyAlignment="1">
      <alignment vertical="center" wrapText="1"/>
    </xf>
    <xf numFmtId="0" fontId="26" fillId="0" borderId="58" xfId="3" applyFont="1" applyBorder="1" applyAlignment="1">
      <alignment vertical="center" wrapText="1"/>
    </xf>
    <xf numFmtId="0" fontId="26" fillId="0" borderId="59" xfId="3" applyFont="1" applyBorder="1" applyAlignment="1">
      <alignment vertical="center" wrapText="1"/>
    </xf>
    <xf numFmtId="0" fontId="26" fillId="0" borderId="45" xfId="3" applyFont="1" applyBorder="1" applyAlignment="1">
      <alignment vertical="center" wrapText="1"/>
    </xf>
    <xf numFmtId="0" fontId="27" fillId="0" borderId="0" xfId="3" applyFont="1" applyAlignment="1">
      <alignment wrapText="1" readingOrder="1"/>
    </xf>
    <xf numFmtId="0" fontId="21" fillId="0" borderId="53" xfId="3" applyFont="1" applyBorder="1"/>
    <xf numFmtId="0" fontId="21" fillId="0" borderId="45" xfId="3" applyFont="1" applyBorder="1"/>
    <xf numFmtId="0" fontId="26" fillId="0" borderId="27" xfId="3" applyFont="1" applyBorder="1" applyAlignment="1">
      <alignment wrapText="1"/>
    </xf>
    <xf numFmtId="0" fontId="26" fillId="0" borderId="0" xfId="3" applyFont="1" applyBorder="1" applyAlignment="1">
      <alignment vertical="center" wrapText="1"/>
    </xf>
    <xf numFmtId="0" fontId="27" fillId="0" borderId="27" xfId="3" applyFont="1" applyBorder="1" applyAlignment="1">
      <alignment wrapText="1" readingOrder="1"/>
    </xf>
    <xf numFmtId="0" fontId="27" fillId="0" borderId="27" xfId="3" applyFont="1" applyBorder="1" applyAlignment="1">
      <alignment wrapText="1"/>
    </xf>
    <xf numFmtId="0" fontId="26" fillId="0" borderId="15" xfId="3" applyFont="1" applyBorder="1" applyAlignment="1">
      <alignment vertical="center" wrapText="1"/>
    </xf>
    <xf numFmtId="0" fontId="26" fillId="0" borderId="31" xfId="3" applyFont="1" applyBorder="1" applyAlignment="1">
      <alignment vertical="center" wrapText="1"/>
    </xf>
    <xf numFmtId="0" fontId="29" fillId="0" borderId="41" xfId="3" applyFont="1" applyBorder="1" applyAlignment="1">
      <alignment vertical="center" wrapText="1"/>
    </xf>
    <xf numFmtId="0" fontId="30" fillId="0" borderId="7" xfId="3" applyFont="1" applyBorder="1" applyAlignment="1">
      <alignment vertical="center" wrapText="1"/>
    </xf>
    <xf numFmtId="0" fontId="21" fillId="0" borderId="46" xfId="3" applyFont="1" applyBorder="1"/>
    <xf numFmtId="0" fontId="21" fillId="0" borderId="27" xfId="3" applyBorder="1"/>
    <xf numFmtId="0" fontId="31" fillId="0" borderId="0" xfId="3" applyFont="1"/>
    <xf numFmtId="0" fontId="32" fillId="0" borderId="0" xfId="3" applyFont="1" applyBorder="1"/>
    <xf numFmtId="0" fontId="21" fillId="0" borderId="41" xfId="3" applyBorder="1"/>
    <xf numFmtId="0" fontId="21" fillId="0" borderId="42" xfId="3" applyBorder="1"/>
    <xf numFmtId="0" fontId="21" fillId="0" borderId="43" xfId="3" applyBorder="1"/>
    <xf numFmtId="0" fontId="21" fillId="0" borderId="41" xfId="3" applyBorder="1" applyAlignment="1">
      <alignment horizontal="center"/>
    </xf>
    <xf numFmtId="0" fontId="21" fillId="0" borderId="46" xfId="3" applyBorder="1" applyAlignment="1">
      <alignment horizontal="center"/>
    </xf>
    <xf numFmtId="0" fontId="21" fillId="0" borderId="47" xfId="3" applyBorder="1" applyAlignment="1">
      <alignment horizontal="center"/>
    </xf>
    <xf numFmtId="0" fontId="21" fillId="0" borderId="44" xfId="3" applyBorder="1" applyAlignment="1">
      <alignment horizontal="center"/>
    </xf>
    <xf numFmtId="0" fontId="22" fillId="0" borderId="47" xfId="3" applyFont="1" applyBorder="1" applyAlignment="1">
      <alignment horizontal="center"/>
    </xf>
    <xf numFmtId="0" fontId="22" fillId="4" borderId="48" xfId="3" applyFont="1" applyFill="1" applyBorder="1"/>
    <xf numFmtId="0" fontId="21" fillId="4" borderId="49" xfId="3" applyFill="1" applyBorder="1"/>
    <xf numFmtId="0" fontId="21" fillId="0" borderId="47" xfId="3" applyBorder="1"/>
    <xf numFmtId="0" fontId="22" fillId="0" borderId="47" xfId="3" applyFont="1" applyBorder="1"/>
    <xf numFmtId="43" fontId="21" fillId="0" borderId="27" xfId="3" applyNumberFormat="1" applyBorder="1"/>
    <xf numFmtId="164" fontId="21" fillId="0" borderId="27" xfId="4" applyFont="1" applyBorder="1"/>
    <xf numFmtId="0" fontId="21" fillId="0" borderId="47" xfId="3" applyFont="1" applyBorder="1"/>
    <xf numFmtId="43" fontId="21" fillId="0" borderId="27" xfId="3" applyNumberFormat="1" applyBorder="1" applyAlignment="1">
      <alignment horizontal="right"/>
    </xf>
    <xf numFmtId="0" fontId="21" fillId="0" borderId="0" xfId="3" applyFont="1" applyBorder="1"/>
    <xf numFmtId="0" fontId="21" fillId="0" borderId="27" xfId="3" applyBorder="1" applyAlignment="1">
      <alignment horizontal="right"/>
    </xf>
    <xf numFmtId="0" fontId="21" fillId="0" borderId="6" xfId="3" applyFont="1" applyBorder="1"/>
    <xf numFmtId="0" fontId="22" fillId="0" borderId="50" xfId="3" applyFont="1" applyBorder="1"/>
    <xf numFmtId="0" fontId="21" fillId="0" borderId="51" xfId="3" applyBorder="1"/>
    <xf numFmtId="0" fontId="22" fillId="0" borderId="52" xfId="3" applyFont="1" applyBorder="1"/>
    <xf numFmtId="43" fontId="21" fillId="0" borderId="51" xfId="3" applyNumberFormat="1" applyBorder="1"/>
    <xf numFmtId="164" fontId="21" fillId="0" borderId="51" xfId="3" applyNumberFormat="1" applyBorder="1"/>
    <xf numFmtId="0" fontId="21" fillId="4" borderId="48" xfId="3" applyFill="1" applyBorder="1"/>
    <xf numFmtId="0" fontId="21" fillId="4" borderId="53" xfId="3" applyFill="1" applyBorder="1"/>
    <xf numFmtId="4" fontId="0" fillId="0" borderId="0" xfId="0" applyNumberFormat="1"/>
    <xf numFmtId="0" fontId="31" fillId="0" borderId="0" xfId="0" applyFont="1" applyAlignment="1"/>
    <xf numFmtId="4" fontId="1" fillId="0" borderId="0" xfId="0" applyNumberFormat="1" applyFont="1" applyAlignment="1"/>
    <xf numFmtId="164" fontId="0" fillId="0" borderId="0" xfId="0" applyNumberFormat="1" applyAlignment="1"/>
    <xf numFmtId="166" fontId="22" fillId="0" borderId="21" xfId="1" applyFont="1" applyFill="1" applyBorder="1" applyAlignment="1" applyProtection="1">
      <alignment horizontal="right"/>
    </xf>
    <xf numFmtId="166" fontId="19" fillId="0" borderId="40" xfId="1" applyFont="1" applyFill="1" applyBorder="1" applyAlignment="1" applyProtection="1"/>
    <xf numFmtId="166" fontId="22" fillId="0" borderId="21" xfId="1" applyFont="1" applyBorder="1" applyAlignment="1" applyProtection="1"/>
    <xf numFmtId="166" fontId="10" fillId="0" borderId="18" xfId="1" applyFont="1" applyBorder="1" applyAlignment="1" applyProtection="1"/>
    <xf numFmtId="166" fontId="5" fillId="0" borderId="18" xfId="1" applyFont="1" applyBorder="1" applyAlignment="1" applyProtection="1"/>
    <xf numFmtId="166" fontId="5" fillId="0" borderId="65" xfId="1" applyFont="1" applyBorder="1" applyAlignment="1" applyProtection="1"/>
    <xf numFmtId="0" fontId="3" fillId="0" borderId="66" xfId="0" applyFont="1" applyBorder="1"/>
    <xf numFmtId="166" fontId="22" fillId="0" borderId="67" xfId="1" applyFont="1" applyFill="1" applyBorder="1" applyAlignment="1" applyProtection="1">
      <alignment horizontal="right"/>
    </xf>
    <xf numFmtId="0" fontId="10" fillId="0" borderId="27" xfId="0" applyFont="1" applyBorder="1" applyAlignment="1">
      <alignment horizontal="left"/>
    </xf>
    <xf numFmtId="4" fontId="19" fillId="0" borderId="27" xfId="0" applyNumberFormat="1" applyFont="1" applyBorder="1"/>
    <xf numFmtId="0" fontId="5" fillId="0" borderId="27" xfId="0" applyFont="1" applyBorder="1"/>
    <xf numFmtId="166" fontId="19" fillId="0" borderId="27" xfId="1" applyFont="1" applyFill="1" applyBorder="1" applyAlignment="1" applyProtection="1"/>
    <xf numFmtId="0" fontId="10" fillId="0" borderId="27" xfId="0" applyFont="1" applyBorder="1"/>
    <xf numFmtId="166" fontId="5" fillId="0" borderId="14" xfId="1" applyFont="1" applyBorder="1" applyAlignment="1" applyProtection="1"/>
    <xf numFmtId="166" fontId="5" fillId="0" borderId="27" xfId="1" applyFont="1" applyBorder="1" applyAlignment="1" applyProtection="1">
      <alignment vertical="top" wrapText="1"/>
    </xf>
    <xf numFmtId="0" fontId="1" fillId="0" borderId="70" xfId="0" applyFont="1" applyBorder="1" applyAlignment="1">
      <alignment horizontal="center" wrapText="1"/>
    </xf>
    <xf numFmtId="0" fontId="1" fillId="0" borderId="69" xfId="2" applyFont="1" applyBorder="1" applyAlignment="1">
      <alignment horizontal="center" wrapText="1"/>
    </xf>
    <xf numFmtId="43" fontId="20" fillId="0" borderId="27" xfId="3" applyNumberFormat="1" applyFont="1" applyBorder="1"/>
    <xf numFmtId="43" fontId="4" fillId="0" borderId="27" xfId="1" applyNumberFormat="1" applyFont="1" applyBorder="1" applyAlignment="1" applyProtection="1"/>
    <xf numFmtId="43" fontId="4" fillId="0" borderId="68" xfId="0" applyNumberFormat="1" applyFont="1" applyBorder="1" applyAlignment="1"/>
    <xf numFmtId="43" fontId="1" fillId="2" borderId="17" xfId="0" applyNumberFormat="1" applyFont="1" applyFill="1" applyBorder="1" applyAlignment="1"/>
    <xf numFmtId="43" fontId="1" fillId="2" borderId="7" xfId="0" applyNumberFormat="1" applyFont="1" applyFill="1" applyBorder="1" applyAlignment="1"/>
    <xf numFmtId="43" fontId="1" fillId="0" borderId="18" xfId="0" applyNumberFormat="1" applyFont="1" applyBorder="1" applyAlignment="1"/>
    <xf numFmtId="43" fontId="1" fillId="0" borderId="19" xfId="0" applyNumberFormat="1" applyFont="1" applyBorder="1" applyAlignment="1"/>
    <xf numFmtId="43" fontId="1" fillId="0" borderId="18" xfId="1" applyNumberFormat="1" applyFont="1" applyBorder="1" applyAlignment="1" applyProtection="1"/>
    <xf numFmtId="43" fontId="1" fillId="0" borderId="19" xfId="1" applyNumberFormat="1" applyFont="1" applyBorder="1" applyAlignment="1" applyProtection="1"/>
    <xf numFmtId="43" fontId="1" fillId="0" borderId="10" xfId="1" applyNumberFormat="1" applyFont="1" applyBorder="1" applyAlignment="1" applyProtection="1"/>
    <xf numFmtId="43" fontId="1" fillId="0" borderId="10" xfId="0" applyNumberFormat="1" applyFont="1" applyBorder="1" applyAlignment="1"/>
    <xf numFmtId="43" fontId="4" fillId="0" borderId="21" xfId="0" applyNumberFormat="1" applyFont="1" applyBorder="1" applyAlignment="1"/>
    <xf numFmtId="43" fontId="4" fillId="0" borderId="22" xfId="0" applyNumberFormat="1" applyFont="1" applyBorder="1" applyAlignment="1"/>
    <xf numFmtId="43" fontId="4" fillId="0" borderId="28" xfId="0" applyNumberFormat="1" applyFont="1" applyBorder="1" applyAlignment="1"/>
    <xf numFmtId="43" fontId="1" fillId="0" borderId="17" xfId="0" applyNumberFormat="1" applyFont="1" applyBorder="1" applyAlignment="1"/>
    <xf numFmtId="43" fontId="1" fillId="0" borderId="7" xfId="0" applyNumberFormat="1" applyFont="1" applyBorder="1" applyAlignment="1"/>
    <xf numFmtId="0" fontId="0" fillId="0" borderId="11" xfId="0" applyBorder="1"/>
    <xf numFmtId="0" fontId="3" fillId="0" borderId="27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164" fontId="1" fillId="0" borderId="0" xfId="0" applyNumberFormat="1" applyFont="1" applyAlignment="1"/>
    <xf numFmtId="43" fontId="20" fillId="0" borderId="58" xfId="0" applyNumberFormat="1" applyFont="1" applyBorder="1" applyAlignment="1"/>
    <xf numFmtId="43" fontId="1" fillId="0" borderId="58" xfId="1" applyNumberFormat="1" applyFont="1" applyBorder="1" applyAlignment="1" applyProtection="1"/>
    <xf numFmtId="43" fontId="4" fillId="0" borderId="73" xfId="0" applyNumberFormat="1" applyFont="1" applyBorder="1" applyAlignment="1"/>
    <xf numFmtId="0" fontId="10" fillId="0" borderId="58" xfId="0" applyFont="1" applyBorder="1"/>
    <xf numFmtId="0" fontId="5" fillId="0" borderId="58" xfId="0" applyFont="1" applyBorder="1"/>
    <xf numFmtId="166" fontId="10" fillId="0" borderId="14" xfId="1" applyFont="1" applyBorder="1" applyAlignment="1" applyProtection="1"/>
    <xf numFmtId="166" fontId="5" fillId="0" borderId="74" xfId="1" applyFont="1" applyBorder="1" applyAlignment="1" applyProtection="1"/>
    <xf numFmtId="166" fontId="5" fillId="0" borderId="17" xfId="1" applyFont="1" applyBorder="1" applyAlignment="1" applyProtection="1"/>
    <xf numFmtId="168" fontId="10" fillId="0" borderId="27" xfId="0" applyNumberFormat="1" applyFont="1" applyBorder="1"/>
    <xf numFmtId="166" fontId="3" fillId="0" borderId="27" xfId="1" applyFont="1" applyBorder="1" applyAlignment="1" applyProtection="1">
      <alignment horizontal="right"/>
    </xf>
    <xf numFmtId="0" fontId="19" fillId="0" borderId="11" xfId="0" applyFont="1" applyBorder="1" applyAlignment="1">
      <alignment horizontal="left"/>
    </xf>
    <xf numFmtId="164" fontId="0" fillId="0" borderId="71" xfId="0" applyNumberFormat="1" applyBorder="1" applyAlignment="1"/>
    <xf numFmtId="43" fontId="24" fillId="0" borderId="72" xfId="0" applyNumberFormat="1" applyFont="1" applyBorder="1" applyAlignment="1"/>
    <xf numFmtId="0" fontId="1" fillId="0" borderId="27" xfId="0" applyFont="1" applyBorder="1" applyAlignment="1"/>
    <xf numFmtId="43" fontId="1" fillId="0" borderId="27" xfId="0" applyNumberFormat="1" applyFont="1" applyBorder="1" applyAlignment="1"/>
    <xf numFmtId="43" fontId="33" fillId="0" borderId="27" xfId="0" applyNumberFormat="1" applyFont="1" applyBorder="1" applyAlignment="1"/>
    <xf numFmtId="43" fontId="20" fillId="0" borderId="27" xfId="0" applyNumberFormat="1" applyFont="1" applyBorder="1" applyAlignment="1"/>
    <xf numFmtId="0" fontId="19" fillId="0" borderId="27" xfId="0" applyFont="1" applyBorder="1" applyAlignment="1"/>
    <xf numFmtId="166" fontId="19" fillId="0" borderId="71" xfId="1" applyBorder="1"/>
    <xf numFmtId="43" fontId="3" fillId="0" borderId="25" xfId="0" applyNumberFormat="1" applyFont="1" applyBorder="1" applyAlignment="1">
      <alignment horizontal="right"/>
    </xf>
    <xf numFmtId="43" fontId="3" fillId="0" borderId="26" xfId="0" applyNumberFormat="1" applyFont="1" applyBorder="1" applyAlignment="1">
      <alignment horizontal="right"/>
    </xf>
    <xf numFmtId="43" fontId="4" fillId="0" borderId="11" xfId="0" applyNumberFormat="1" applyFont="1" applyBorder="1" applyAlignment="1"/>
    <xf numFmtId="43" fontId="3" fillId="0" borderId="27" xfId="0" applyNumberFormat="1" applyFont="1" applyBorder="1" applyAlignment="1"/>
    <xf numFmtId="0" fontId="0" fillId="0" borderId="27" xfId="0" applyBorder="1" applyAlignment="1"/>
    <xf numFmtId="166" fontId="19" fillId="0" borderId="27" xfId="1" applyFont="1" applyBorder="1"/>
    <xf numFmtId="43" fontId="19" fillId="0" borderId="27" xfId="0" applyNumberFormat="1" applyFont="1" applyBorder="1" applyAlignment="1"/>
    <xf numFmtId="169" fontId="0" fillId="0" borderId="0" xfId="0" applyNumberFormat="1" applyAlignment="1"/>
    <xf numFmtId="164" fontId="0" fillId="0" borderId="0" xfId="0" applyNumberFormat="1" applyBorder="1" applyAlignment="1"/>
    <xf numFmtId="0" fontId="3" fillId="0" borderId="27" xfId="0" applyFont="1" applyBorder="1" applyAlignment="1"/>
    <xf numFmtId="43" fontId="4" fillId="0" borderId="75" xfId="0" applyNumberFormat="1" applyFont="1" applyBorder="1" applyAlignment="1"/>
    <xf numFmtId="170" fontId="36" fillId="5" borderId="0" xfId="7" applyNumberFormat="1" applyFont="1" applyFill="1" applyBorder="1" applyAlignment="1" applyProtection="1"/>
    <xf numFmtId="171" fontId="19" fillId="5" borderId="0" xfId="7" applyNumberFormat="1" applyFont="1" applyFill="1" applyBorder="1"/>
    <xf numFmtId="166" fontId="19" fillId="0" borderId="0" xfId="1" applyBorder="1" applyProtection="1"/>
    <xf numFmtId="4" fontId="36" fillId="5" borderId="0" xfId="6" applyNumberFormat="1" applyFont="1" applyFill="1"/>
    <xf numFmtId="168" fontId="36" fillId="0" borderId="0" xfId="7" applyFont="1"/>
    <xf numFmtId="0" fontId="19" fillId="0" borderId="47" xfId="3" applyFont="1" applyBorder="1" applyAlignment="1">
      <alignment horizontal="center" wrapText="1"/>
    </xf>
    <xf numFmtId="0" fontId="19" fillId="0" borderId="44" xfId="3" applyFont="1" applyBorder="1" applyAlignment="1">
      <alignment horizontal="center" wrapText="1"/>
    </xf>
    <xf numFmtId="0" fontId="19" fillId="0" borderId="27" xfId="3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2" fillId="0" borderId="47" xfId="3" applyFont="1" applyBorder="1" applyAlignment="1">
      <alignment horizontal="center"/>
    </xf>
    <xf numFmtId="0" fontId="22" fillId="0" borderId="0" xfId="3" applyFont="1" applyBorder="1" applyAlignment="1">
      <alignment horizontal="center"/>
    </xf>
    <xf numFmtId="0" fontId="22" fillId="0" borderId="49" xfId="3" applyFont="1" applyBorder="1" applyAlignment="1">
      <alignment horizontal="center"/>
    </xf>
    <xf numFmtId="0" fontId="24" fillId="0" borderId="47" xfId="3" applyFont="1" applyBorder="1" applyAlignment="1">
      <alignment horizontal="center"/>
    </xf>
    <xf numFmtId="0" fontId="24" fillId="0" borderId="0" xfId="3" applyFont="1" applyBorder="1" applyAlignment="1">
      <alignment horizontal="center"/>
    </xf>
    <xf numFmtId="0" fontId="24" fillId="0" borderId="49" xfId="3" applyFont="1" applyBorder="1" applyAlignment="1">
      <alignment horizontal="center"/>
    </xf>
    <xf numFmtId="0" fontId="22" fillId="0" borderId="48" xfId="3" applyFont="1" applyBorder="1" applyAlignment="1">
      <alignment horizontal="center"/>
    </xf>
    <xf numFmtId="0" fontId="22" fillId="0" borderId="54" xfId="3" applyFont="1" applyBorder="1" applyAlignment="1">
      <alignment horizontal="center"/>
    </xf>
    <xf numFmtId="0" fontId="22" fillId="0" borderId="53" xfId="3" applyFont="1" applyBorder="1" applyAlignment="1">
      <alignment horizontal="center"/>
    </xf>
    <xf numFmtId="0" fontId="26" fillId="0" borderId="60" xfId="3" applyFont="1" applyBorder="1" applyAlignment="1">
      <alignment vertical="center" wrapText="1"/>
    </xf>
    <xf numFmtId="0" fontId="26" fillId="0" borderId="62" xfId="3" applyFont="1" applyBorder="1" applyAlignment="1">
      <alignment vertical="center" wrapText="1"/>
    </xf>
    <xf numFmtId="0" fontId="26" fillId="0" borderId="63" xfId="3" applyFont="1" applyBorder="1" applyAlignment="1">
      <alignment vertical="center" wrapText="1"/>
    </xf>
    <xf numFmtId="0" fontId="26" fillId="0" borderId="55" xfId="3" applyFont="1" applyBorder="1" applyAlignment="1">
      <alignment vertical="center" wrapText="1"/>
    </xf>
    <xf numFmtId="0" fontId="26" fillId="0" borderId="27" xfId="3" applyFont="1" applyBorder="1" applyAlignment="1">
      <alignment vertical="center" wrapText="1"/>
    </xf>
    <xf numFmtId="0" fontId="26" fillId="0" borderId="56" xfId="3" applyFont="1" applyBorder="1" applyAlignment="1">
      <alignment vertical="center" wrapText="1"/>
    </xf>
    <xf numFmtId="0" fontId="21" fillId="0" borderId="61" xfId="3" applyFont="1" applyBorder="1" applyAlignment="1">
      <alignment vertical="center"/>
    </xf>
    <xf numFmtId="0" fontId="21" fillId="0" borderId="44" xfId="3" applyFont="1" applyBorder="1" applyAlignment="1">
      <alignment vertical="center"/>
    </xf>
    <xf numFmtId="0" fontId="21" fillId="0" borderId="64" xfId="3" applyFont="1" applyBorder="1" applyAlignment="1">
      <alignment vertical="center"/>
    </xf>
    <xf numFmtId="0" fontId="21" fillId="0" borderId="44" xfId="3" applyBorder="1" applyAlignment="1">
      <alignment vertical="center"/>
    </xf>
    <xf numFmtId="0" fontId="21" fillId="0" borderId="64" xfId="3" applyBorder="1" applyAlignment="1">
      <alignment vertical="center"/>
    </xf>
    <xf numFmtId="0" fontId="26" fillId="0" borderId="46" xfId="3" applyFont="1" applyBorder="1" applyAlignment="1">
      <alignment vertical="center" wrapText="1"/>
    </xf>
    <xf numFmtId="0" fontId="26" fillId="0" borderId="45" xfId="3" applyFont="1" applyBorder="1" applyAlignment="1">
      <alignment vertical="center" wrapText="1"/>
    </xf>
    <xf numFmtId="0" fontId="21" fillId="0" borderId="46" xfId="3" applyFont="1" applyBorder="1" applyAlignment="1">
      <alignment vertical="center"/>
    </xf>
    <xf numFmtId="0" fontId="21" fillId="0" borderId="45" xfId="3" applyBorder="1" applyAlignment="1">
      <alignment vertical="center"/>
    </xf>
  </cellXfs>
  <cellStyles count="9">
    <cellStyle name="Comma" xfId="1" builtinId="3"/>
    <cellStyle name="Comma 2" xfId="7" xr:uid="{00000000-0005-0000-0000-000001000000}"/>
    <cellStyle name="Comma 2 2" xfId="4" xr:uid="{00000000-0005-0000-0000-000002000000}"/>
    <cellStyle name="Explanatory Text" xfId="2" builtinId="53" customBuiltin="1"/>
    <cellStyle name="Normal" xfId="0" builtinId="0"/>
    <cellStyle name="Normal 2" xfId="5" xr:uid="{00000000-0005-0000-0000-000005000000}"/>
    <cellStyle name="Normal 2 2" xfId="3" xr:uid="{00000000-0005-0000-0000-000006000000}"/>
    <cellStyle name="Normal 2 3" xfId="8" xr:uid="{00000000-0005-0000-0000-000007000000}"/>
    <cellStyle name="Normal 3" xfId="6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MK58"/>
  <sheetViews>
    <sheetView tabSelected="1" topLeftCell="B20" zoomScaleNormal="100" workbookViewId="0">
      <selection activeCell="G45" sqref="G45"/>
    </sheetView>
  </sheetViews>
  <sheetFormatPr defaultRowHeight="14.25"/>
  <cols>
    <col min="1" max="1" width="6.140625" style="1" customWidth="1"/>
    <col min="2" max="2" width="63" style="1" customWidth="1"/>
    <col min="3" max="3" width="21.7109375" style="2" customWidth="1"/>
    <col min="4" max="4" width="18.85546875" style="2" customWidth="1"/>
    <col min="5" max="6" width="9.140625" style="1"/>
    <col min="7" max="7" width="16.42578125" style="1" customWidth="1"/>
    <col min="8" max="8" width="18.7109375" style="1" customWidth="1"/>
    <col min="9" max="9" width="16.5703125" style="1" customWidth="1"/>
    <col min="10" max="10" width="15.5703125" style="1" customWidth="1"/>
    <col min="11" max="11" width="15" style="1" bestFit="1" customWidth="1"/>
    <col min="12" max="1025" width="9.140625" style="1"/>
  </cols>
  <sheetData>
    <row r="3" spans="1:11" ht="15.75" customHeight="1">
      <c r="B3" s="3"/>
      <c r="C3" s="4"/>
      <c r="D3" s="4"/>
    </row>
    <row r="4" spans="1:11" ht="16.5" customHeight="1" thickBot="1">
      <c r="B4" s="3"/>
      <c r="C4" s="4"/>
      <c r="D4" s="4"/>
    </row>
    <row r="5" spans="1:11" ht="12.75" customHeight="1">
      <c r="B5" s="5"/>
      <c r="C5" s="6"/>
      <c r="D5" s="7"/>
    </row>
    <row r="6" spans="1:11" ht="12.75" customHeight="1">
      <c r="A6" s="8"/>
      <c r="B6" s="295"/>
      <c r="C6" s="295"/>
      <c r="D6" s="295"/>
    </row>
    <row r="7" spans="1:11" ht="12.75" customHeight="1">
      <c r="B7" s="295" t="s">
        <v>0</v>
      </c>
      <c r="C7" s="295"/>
      <c r="D7" s="295"/>
    </row>
    <row r="8" spans="1:11" ht="15" customHeight="1">
      <c r="B8" s="296" t="s">
        <v>1</v>
      </c>
      <c r="C8" s="296"/>
      <c r="D8" s="296"/>
    </row>
    <row r="9" spans="1:11" ht="12.75" customHeight="1">
      <c r="B9" s="295" t="s">
        <v>2</v>
      </c>
      <c r="C9" s="295"/>
      <c r="D9" s="295"/>
    </row>
    <row r="10" spans="1:11" ht="25.5" customHeight="1">
      <c r="B10" s="297" t="s">
        <v>202</v>
      </c>
      <c r="C10" s="297"/>
      <c r="D10" s="297"/>
      <c r="J10" s="215"/>
    </row>
    <row r="11" spans="1:11" ht="12.75" customHeight="1">
      <c r="B11" s="9"/>
      <c r="C11" s="4"/>
      <c r="D11" s="10"/>
      <c r="J11" s="215"/>
    </row>
    <row r="12" spans="1:11" ht="9" customHeight="1">
      <c r="B12" s="9"/>
      <c r="C12" s="4"/>
      <c r="D12" s="10"/>
    </row>
    <row r="13" spans="1:11" ht="3" hidden="1" customHeight="1">
      <c r="B13" s="9"/>
      <c r="C13" s="4"/>
      <c r="D13" s="10"/>
    </row>
    <row r="14" spans="1:11" ht="6.75" customHeight="1">
      <c r="B14" s="11"/>
      <c r="C14" s="12"/>
      <c r="D14" s="13"/>
      <c r="E14" s="14"/>
      <c r="F14" s="14"/>
    </row>
    <row r="15" spans="1:11" ht="19.5" customHeight="1">
      <c r="B15" s="15"/>
      <c r="C15" s="16"/>
      <c r="D15" s="17" t="s">
        <v>3</v>
      </c>
      <c r="E15" s="14"/>
      <c r="F15" s="14"/>
    </row>
    <row r="16" spans="1:11" ht="49.5" customHeight="1">
      <c r="B16" s="18" t="s">
        <v>4</v>
      </c>
      <c r="C16" s="233" t="s">
        <v>203</v>
      </c>
      <c r="D16" s="234" t="s">
        <v>204</v>
      </c>
      <c r="E16" s="14"/>
      <c r="F16" s="14"/>
      <c r="G16" s="19"/>
      <c r="H16" s="20"/>
      <c r="J16" s="22"/>
      <c r="K16" s="28"/>
    </row>
    <row r="17" spans="2:12" ht="12.75" customHeight="1">
      <c r="B17" s="23" t="s">
        <v>5</v>
      </c>
      <c r="C17" s="268"/>
      <c r="D17" s="268"/>
      <c r="G17" s="19"/>
      <c r="H17" s="24"/>
    </row>
    <row r="18" spans="2:12" ht="12.75" customHeight="1">
      <c r="B18" s="25" t="s">
        <v>6</v>
      </c>
      <c r="C18" s="269"/>
      <c r="D18" s="269"/>
      <c r="G18" s="19"/>
      <c r="H18" s="26"/>
      <c r="J18" s="28"/>
    </row>
    <row r="19" spans="2:12" ht="12.75" customHeight="1">
      <c r="B19" s="25" t="s">
        <v>7</v>
      </c>
      <c r="C19" s="235">
        <v>161930708.17000002</v>
      </c>
      <c r="D19" s="269">
        <v>161930708.17000002</v>
      </c>
      <c r="G19" s="19"/>
      <c r="H19" s="27"/>
      <c r="K19" s="217"/>
    </row>
    <row r="20" spans="2:12" ht="14.65" customHeight="1">
      <c r="B20" s="25" t="s">
        <v>8</v>
      </c>
      <c r="C20" s="270"/>
      <c r="D20" s="269">
        <f t="shared" ref="D20" si="0">C20</f>
        <v>0</v>
      </c>
      <c r="G20" s="19"/>
      <c r="H20" s="282"/>
      <c r="K20" s="217"/>
      <c r="L20" s="28"/>
    </row>
    <row r="21" spans="2:12" ht="14.65" customHeight="1">
      <c r="B21" s="25" t="s">
        <v>205</v>
      </c>
      <c r="C21" s="271">
        <f>39187.66*305.25</f>
        <v>11962033.215000002</v>
      </c>
      <c r="D21" s="269">
        <f>C21</f>
        <v>11962033.215000002</v>
      </c>
      <c r="F21" s="28"/>
      <c r="G21" s="19"/>
      <c r="H21" s="29"/>
      <c r="L21" s="28"/>
    </row>
    <row r="22" spans="2:12" ht="14.65" customHeight="1" thickBot="1">
      <c r="B22" s="30" t="s">
        <v>9</v>
      </c>
      <c r="C22" s="236">
        <f>SUM(C19:C21)</f>
        <v>173892741.38500002</v>
      </c>
      <c r="D22" s="237">
        <f>SUM(D19:D21)</f>
        <v>173892741.38500002</v>
      </c>
      <c r="F22" s="31"/>
      <c r="G22" s="19"/>
      <c r="H22" s="27"/>
      <c r="L22" s="28"/>
    </row>
    <row r="23" spans="2:12" ht="12.75" customHeight="1">
      <c r="B23" s="32"/>
      <c r="C23" s="238"/>
      <c r="D23" s="239"/>
      <c r="F23" s="33"/>
      <c r="G23" s="34"/>
      <c r="H23" s="35"/>
      <c r="J23" s="21"/>
      <c r="L23" s="28"/>
    </row>
    <row r="24" spans="2:12" ht="12.75" customHeight="1">
      <c r="B24" s="23" t="s">
        <v>10</v>
      </c>
      <c r="C24" s="240"/>
      <c r="D24" s="241"/>
      <c r="F24" s="31"/>
      <c r="G24" s="19"/>
      <c r="L24" s="28"/>
    </row>
    <row r="25" spans="2:12" ht="12.75" customHeight="1">
      <c r="B25" s="25" t="s">
        <v>7</v>
      </c>
      <c r="C25" s="242">
        <v>54000000</v>
      </c>
      <c r="D25" s="243">
        <f>C25</f>
        <v>54000000</v>
      </c>
      <c r="F25" s="31"/>
      <c r="J25" s="217"/>
      <c r="L25" s="28"/>
    </row>
    <row r="26" spans="2:12" s="1" customFormat="1" ht="12.75" customHeight="1">
      <c r="B26" s="25" t="s">
        <v>195</v>
      </c>
      <c r="C26" s="242">
        <v>303980</v>
      </c>
      <c r="D26" s="243">
        <v>303980</v>
      </c>
      <c r="F26" s="31"/>
      <c r="H26" s="27"/>
      <c r="I26" s="28"/>
      <c r="J26" s="217"/>
      <c r="L26" s="28"/>
    </row>
    <row r="27" spans="2:12" s="1" customFormat="1" ht="12.75" customHeight="1">
      <c r="B27" s="25" t="s">
        <v>196</v>
      </c>
      <c r="C27" s="242">
        <v>563975.68999999994</v>
      </c>
      <c r="D27" s="244">
        <f>C27</f>
        <v>563975.68999999994</v>
      </c>
      <c r="F27" s="31"/>
      <c r="H27" s="27"/>
      <c r="I27" s="28"/>
      <c r="J27" s="217"/>
      <c r="L27" s="28"/>
    </row>
    <row r="28" spans="2:12" s="1" customFormat="1" ht="14.65" customHeight="1">
      <c r="B28" s="25" t="s">
        <v>198</v>
      </c>
      <c r="C28" s="242">
        <v>21488900</v>
      </c>
      <c r="D28" s="245">
        <f>C28</f>
        <v>21488900</v>
      </c>
      <c r="F28" s="37"/>
      <c r="G28" s="146"/>
      <c r="H28" s="36"/>
      <c r="J28" s="217"/>
      <c r="K28" s="217"/>
      <c r="L28" s="28"/>
    </row>
    <row r="29" spans="2:12" s="1" customFormat="1" ht="14.65" customHeight="1">
      <c r="B29" s="25" t="s">
        <v>200</v>
      </c>
      <c r="C29" s="242"/>
      <c r="D29" s="245">
        <f>C29</f>
        <v>0</v>
      </c>
      <c r="F29" s="37"/>
      <c r="H29" s="36"/>
      <c r="J29" s="217"/>
      <c r="K29" s="217"/>
      <c r="L29" s="28"/>
    </row>
    <row r="30" spans="2:12" s="1" customFormat="1" ht="14.65" customHeight="1" thickBot="1">
      <c r="B30" s="25" t="s">
        <v>197</v>
      </c>
      <c r="C30" s="242"/>
      <c r="D30" s="245">
        <f>C30</f>
        <v>0</v>
      </c>
      <c r="F30" s="38"/>
      <c r="G30" s="39"/>
      <c r="H30" s="28"/>
      <c r="J30" s="217"/>
      <c r="L30" s="28"/>
    </row>
    <row r="31" spans="2:12" s="1" customFormat="1" ht="13.5" customHeight="1" thickBot="1">
      <c r="B31" s="30" t="s">
        <v>11</v>
      </c>
      <c r="C31" s="246">
        <f>SUM(C22:C30)</f>
        <v>250249597.07500002</v>
      </c>
      <c r="D31" s="247">
        <f>SUM(D22:D30)</f>
        <v>250249597.07500002</v>
      </c>
      <c r="H31"/>
      <c r="J31" s="217"/>
    </row>
    <row r="32" spans="2:12" s="1" customFormat="1" ht="12.75" customHeight="1">
      <c r="B32" s="40"/>
      <c r="C32" s="238"/>
      <c r="D32" s="239"/>
      <c r="F32" s="41"/>
      <c r="G32" s="39"/>
      <c r="H32" s="214"/>
    </row>
    <row r="33" spans="2:9" s="1" customFormat="1" ht="12.75" customHeight="1" thickBot="1">
      <c r="B33" s="23" t="s">
        <v>12</v>
      </c>
      <c r="C33" s="240"/>
      <c r="D33" s="245"/>
      <c r="H33"/>
      <c r="I33" s="281"/>
    </row>
    <row r="34" spans="2:9" s="1" customFormat="1" ht="12.75" customHeight="1">
      <c r="B34" s="293" t="s">
        <v>13</v>
      </c>
      <c r="C34" s="274"/>
      <c r="D34" s="275"/>
      <c r="F34" s="31"/>
      <c r="H34"/>
      <c r="I34" s="217"/>
    </row>
    <row r="35" spans="2:9" s="1" customFormat="1" ht="12.75" customHeight="1">
      <c r="B35" s="293"/>
      <c r="C35" s="269">
        <f>'Uses of Funds as per PIM'!B35</f>
        <v>33161552.379999999</v>
      </c>
      <c r="D35" s="269">
        <f>C35</f>
        <v>33161552.379999999</v>
      </c>
      <c r="F35" s="27"/>
      <c r="H35"/>
      <c r="I35" s="217"/>
    </row>
    <row r="36" spans="2:9" s="1" customFormat="1" ht="12.75" customHeight="1">
      <c r="B36" s="293" t="s">
        <v>14</v>
      </c>
      <c r="C36" s="277"/>
      <c r="D36" s="277"/>
      <c r="H36" s="28"/>
    </row>
    <row r="37" spans="2:9" s="1" customFormat="1" ht="12.75" customHeight="1">
      <c r="B37" s="293"/>
      <c r="C37" s="269">
        <f>'Uses of Funds as per PIM'!B52</f>
        <v>102177324.23</v>
      </c>
      <c r="D37" s="269">
        <f>C37</f>
        <v>102177324.23</v>
      </c>
      <c r="F37" s="42"/>
      <c r="H37" s="43"/>
    </row>
    <row r="38" spans="2:9" s="1" customFormat="1" ht="12.75" customHeight="1">
      <c r="B38" s="293" t="s">
        <v>15</v>
      </c>
      <c r="C38" s="277"/>
      <c r="D38" s="277"/>
      <c r="H38" s="28"/>
    </row>
    <row r="39" spans="2:9" s="1" customFormat="1" ht="13.5" customHeight="1">
      <c r="B39" s="293"/>
      <c r="C39" s="269">
        <f>'Uses of Funds as per PIM'!B57</f>
        <v>6710383</v>
      </c>
      <c r="D39" s="269">
        <f>C39</f>
        <v>6710383</v>
      </c>
      <c r="G39" s="146"/>
      <c r="H39" s="28"/>
    </row>
    <row r="40" spans="2:9" s="1" customFormat="1" ht="13.5" customHeight="1">
      <c r="B40" s="294" t="s">
        <v>16</v>
      </c>
      <c r="C40" s="277"/>
      <c r="D40" s="278"/>
      <c r="F40" s="36"/>
      <c r="G40" s="146"/>
      <c r="H40" s="28"/>
    </row>
    <row r="41" spans="2:9" s="1" customFormat="1" ht="13.5" customHeight="1">
      <c r="B41" s="294"/>
      <c r="C41" s="279">
        <f>'Uses of Funds as per PIM'!B68</f>
        <v>82267927.379999995</v>
      </c>
      <c r="D41" s="280">
        <f>C41</f>
        <v>82267927.379999995</v>
      </c>
      <c r="G41" s="36"/>
      <c r="H41" s="43"/>
    </row>
    <row r="42" spans="2:9" s="1" customFormat="1" ht="13.5" customHeight="1">
      <c r="B42" s="293" t="s">
        <v>17</v>
      </c>
      <c r="C42" s="277"/>
      <c r="D42" s="277"/>
      <c r="H42" s="35"/>
    </row>
    <row r="43" spans="2:9" s="1" customFormat="1" ht="13.5" customHeight="1">
      <c r="B43" s="293"/>
      <c r="C43" s="271">
        <f>'Uses of Funds as per PIM'!B75</f>
        <v>2286225.09</v>
      </c>
      <c r="D43" s="269">
        <f>C43</f>
        <v>2286225.09</v>
      </c>
      <c r="F43" s="27"/>
      <c r="H43" s="24"/>
    </row>
    <row r="44" spans="2:9" s="1" customFormat="1" ht="13.5" customHeight="1" thickBot="1">
      <c r="B44" s="30" t="s">
        <v>18</v>
      </c>
      <c r="C44" s="276">
        <f>SUM(C34:C43)</f>
        <v>226603412.08000001</v>
      </c>
      <c r="D44" s="257">
        <f>SUM(D34:D43)</f>
        <v>226603412.08000001</v>
      </c>
      <c r="F44" s="28"/>
      <c r="H44" s="44"/>
    </row>
    <row r="45" spans="2:9" s="1" customFormat="1" ht="12.75" customHeight="1">
      <c r="B45" s="45" t="s">
        <v>19</v>
      </c>
      <c r="C45" s="278"/>
      <c r="D45" s="284"/>
      <c r="F45" s="27"/>
      <c r="G45" s="217"/>
      <c r="H45" s="35"/>
      <c r="I45" s="146"/>
    </row>
    <row r="46" spans="2:9" s="1" customFormat="1" ht="12.75" customHeight="1">
      <c r="B46" s="272" t="s">
        <v>7</v>
      </c>
      <c r="C46" s="255">
        <v>-1598804.6299999915</v>
      </c>
      <c r="D46" s="273">
        <v>-1598804.6299999915</v>
      </c>
      <c r="F46" s="27"/>
      <c r="G46" s="146"/>
      <c r="H46" s="35"/>
    </row>
    <row r="47" spans="2:9" s="1" customFormat="1" ht="12.75" customHeight="1">
      <c r="B47" s="25" t="s">
        <v>212</v>
      </c>
      <c r="C47" s="256">
        <f>82702.66*305.25</f>
        <v>25244986.965</v>
      </c>
      <c r="D47" s="266">
        <f>C47</f>
        <v>25244986.965</v>
      </c>
      <c r="F47" s="36"/>
      <c r="G47" s="217"/>
      <c r="H47" s="42"/>
    </row>
    <row r="48" spans="2:9" s="1" customFormat="1" ht="13.5" customHeight="1" thickBot="1">
      <c r="B48" s="283" t="s">
        <v>20</v>
      </c>
      <c r="C48" s="248">
        <f>C46+C47</f>
        <v>23646182.335000008</v>
      </c>
      <c r="D48" s="267">
        <f>SUM(D46:D47)</f>
        <v>23646182.335000008</v>
      </c>
      <c r="F48" s="42"/>
      <c r="H48" s="36"/>
    </row>
    <row r="49" spans="2:8" s="1" customFormat="1" ht="12.75" customHeight="1">
      <c r="B49" s="9"/>
      <c r="C49" s="249"/>
      <c r="D49" s="250"/>
      <c r="F49" s="42"/>
      <c r="H49" s="36"/>
    </row>
    <row r="50" spans="2:8" s="1" customFormat="1" ht="13.5" customHeight="1" thickBot="1">
      <c r="B50" s="46"/>
      <c r="C50" s="47"/>
      <c r="D50" s="48"/>
      <c r="H50" s="36"/>
    </row>
    <row r="51" spans="2:8" s="1" customFormat="1">
      <c r="C51" s="2"/>
      <c r="D51" s="2"/>
      <c r="F51" s="42"/>
      <c r="H51" s="36"/>
    </row>
    <row r="52" spans="2:8" s="1" customFormat="1">
      <c r="C52" s="2"/>
      <c r="D52" s="2"/>
      <c r="F52" s="27"/>
      <c r="G52" s="146"/>
    </row>
    <row r="53" spans="2:8" s="1" customFormat="1">
      <c r="C53" s="216"/>
      <c r="D53" s="254">
        <f>C48-D48</f>
        <v>0</v>
      </c>
    </row>
    <row r="54" spans="2:8" s="1" customFormat="1">
      <c r="C54" s="216"/>
      <c r="D54" s="254"/>
      <c r="F54" s="42"/>
    </row>
    <row r="55" spans="2:8" s="1" customFormat="1">
      <c r="C55" s="49"/>
      <c r="D55" s="2"/>
      <c r="G55" s="217"/>
    </row>
    <row r="56" spans="2:8" s="1" customFormat="1">
      <c r="C56" s="49"/>
      <c r="D56" s="2"/>
      <c r="F56" s="146"/>
    </row>
    <row r="57" spans="2:8" s="1" customFormat="1" ht="15">
      <c r="C57" s="50"/>
      <c r="D57" s="2"/>
      <c r="G57" s="217"/>
    </row>
    <row r="58" spans="2:8" s="1" customFormat="1">
      <c r="C58" s="51"/>
      <c r="D58" s="2"/>
    </row>
  </sheetData>
  <mergeCells count="10">
    <mergeCell ref="B36:B37"/>
    <mergeCell ref="B38:B39"/>
    <mergeCell ref="B40:B41"/>
    <mergeCell ref="B42:B43"/>
    <mergeCell ref="B6:D6"/>
    <mergeCell ref="B7:D7"/>
    <mergeCell ref="B8:D8"/>
    <mergeCell ref="B9:D9"/>
    <mergeCell ref="B10:D10"/>
    <mergeCell ref="B34:B35"/>
  </mergeCell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R82"/>
  <sheetViews>
    <sheetView topLeftCell="A58" zoomScaleNormal="100" workbookViewId="0">
      <selection activeCell="B74" sqref="B74"/>
    </sheetView>
  </sheetViews>
  <sheetFormatPr defaultRowHeight="12.75"/>
  <cols>
    <col min="1" max="1" width="58.42578125" customWidth="1"/>
    <col min="2" max="2" width="19.85546875" style="27"/>
    <col min="3" max="3" width="15.42578125" style="27" customWidth="1"/>
    <col min="4" max="4" width="15.42578125"/>
    <col min="5" max="5" width="14.85546875" style="27"/>
    <col min="6" max="6" width="15.5703125" style="27"/>
    <col min="7" max="7" width="15.42578125" customWidth="1"/>
    <col min="8" max="8" width="53" customWidth="1"/>
    <col min="9" max="9" width="19.42578125" style="52"/>
    <col min="10" max="10" width="8.7109375"/>
    <col min="11" max="11" width="12.85546875" bestFit="1" customWidth="1"/>
    <col min="12" max="12" width="0" hidden="1"/>
    <col min="13" max="13" width="25"/>
    <col min="14" max="17" width="8.7109375"/>
    <col min="18" max="18" width="12.5703125"/>
    <col min="19" max="1025" width="8.7109375"/>
  </cols>
  <sheetData>
    <row r="3" spans="1:10" ht="15.75" customHeight="1">
      <c r="A3" s="53"/>
    </row>
    <row r="4" spans="1:10" ht="16.5" customHeight="1">
      <c r="A4" s="54"/>
      <c r="B4" s="55"/>
      <c r="C4" s="55"/>
      <c r="D4" s="56"/>
      <c r="E4" s="55"/>
      <c r="F4" s="55"/>
      <c r="G4" s="56"/>
      <c r="H4" s="56"/>
      <c r="I4" s="57"/>
      <c r="J4" s="56"/>
    </row>
    <row r="8" spans="1:10" ht="12.75" customHeight="1">
      <c r="A8" s="300"/>
      <c r="B8" s="300"/>
      <c r="C8" s="300"/>
      <c r="D8" s="300"/>
      <c r="E8" s="300"/>
      <c r="F8" s="300"/>
      <c r="G8" s="300"/>
      <c r="H8" s="300"/>
      <c r="I8" s="300"/>
    </row>
    <row r="9" spans="1:10" ht="12.75" customHeight="1">
      <c r="A9" s="300" t="s">
        <v>21</v>
      </c>
      <c r="B9" s="300"/>
      <c r="C9" s="300"/>
      <c r="D9" s="300"/>
      <c r="E9" s="300"/>
      <c r="F9" s="300"/>
      <c r="G9" s="300"/>
      <c r="H9" s="300"/>
      <c r="I9" s="300"/>
    </row>
    <row r="10" spans="1:10" ht="15" customHeight="1">
      <c r="A10" s="301" t="s">
        <v>22</v>
      </c>
      <c r="B10" s="301"/>
      <c r="C10" s="301"/>
      <c r="D10" s="301"/>
      <c r="E10" s="301"/>
      <c r="F10" s="301"/>
      <c r="G10" s="301"/>
      <c r="H10" s="301"/>
      <c r="I10" s="301"/>
    </row>
    <row r="11" spans="1:10" ht="12.75" customHeight="1">
      <c r="A11" s="300" t="s">
        <v>23</v>
      </c>
      <c r="B11" s="300"/>
      <c r="C11" s="300"/>
      <c r="D11" s="300"/>
      <c r="E11" s="300"/>
      <c r="F11" s="300"/>
      <c r="G11" s="300"/>
      <c r="H11" s="300"/>
      <c r="I11" s="300"/>
    </row>
    <row r="12" spans="1:10" ht="12.75" customHeight="1">
      <c r="A12" s="300" t="s">
        <v>207</v>
      </c>
      <c r="B12" s="300"/>
      <c r="C12" s="300"/>
      <c r="D12" s="300"/>
      <c r="E12" s="300"/>
      <c r="F12" s="300"/>
      <c r="G12" s="300"/>
      <c r="H12" s="300"/>
      <c r="I12" s="300"/>
    </row>
    <row r="14" spans="1:10" ht="12.75" customHeight="1">
      <c r="E14" s="27" t="s">
        <v>24</v>
      </c>
      <c r="I14" s="58"/>
    </row>
    <row r="16" spans="1:10" ht="12.75" customHeight="1">
      <c r="A16" s="59"/>
      <c r="B16" s="60"/>
      <c r="C16" s="61"/>
      <c r="D16" s="62"/>
      <c r="E16" s="60"/>
      <c r="F16" s="61"/>
      <c r="G16" s="62"/>
      <c r="H16" s="62"/>
      <c r="I16" s="63"/>
      <c r="J16" s="62"/>
    </row>
    <row r="17" spans="1:18" ht="12.75" customHeight="1">
      <c r="A17" s="64"/>
      <c r="B17" s="298"/>
      <c r="C17" s="298"/>
      <c r="D17" s="298"/>
      <c r="E17" s="298"/>
      <c r="F17" s="298"/>
      <c r="G17" s="298"/>
      <c r="H17" s="65"/>
      <c r="I17" s="66"/>
      <c r="J17" s="65"/>
    </row>
    <row r="18" spans="1:18" ht="12.75" customHeight="1">
      <c r="A18" s="67" t="s">
        <v>25</v>
      </c>
      <c r="B18" s="299" t="s">
        <v>206</v>
      </c>
      <c r="C18" s="299"/>
      <c r="D18" s="299"/>
      <c r="E18" s="298" t="s">
        <v>26</v>
      </c>
      <c r="F18" s="298"/>
      <c r="G18" s="298"/>
      <c r="H18" s="65" t="s">
        <v>27</v>
      </c>
      <c r="I18" s="66" t="s">
        <v>28</v>
      </c>
      <c r="J18" s="65" t="s">
        <v>29</v>
      </c>
    </row>
    <row r="19" spans="1:18" ht="12.75" customHeight="1">
      <c r="A19" s="68"/>
      <c r="B19" s="69"/>
      <c r="C19" s="70"/>
      <c r="D19" s="71"/>
      <c r="E19" s="72"/>
      <c r="F19" s="73" t="s">
        <v>30</v>
      </c>
      <c r="G19" s="71"/>
      <c r="H19" s="74" t="s">
        <v>31</v>
      </c>
      <c r="I19" s="75" t="s">
        <v>32</v>
      </c>
      <c r="J19" s="74" t="s">
        <v>33</v>
      </c>
    </row>
    <row r="20" spans="1:18" ht="12.75" customHeight="1">
      <c r="A20" s="251"/>
      <c r="B20" s="76" t="s">
        <v>34</v>
      </c>
      <c r="C20" s="77" t="s">
        <v>35</v>
      </c>
      <c r="D20" s="78" t="s">
        <v>31</v>
      </c>
      <c r="E20" s="76" t="s">
        <v>34</v>
      </c>
      <c r="F20" s="77" t="s">
        <v>35</v>
      </c>
      <c r="G20" s="78" t="s">
        <v>31</v>
      </c>
      <c r="H20" s="78"/>
      <c r="I20" s="79"/>
      <c r="J20" s="78"/>
    </row>
    <row r="21" spans="1:18" ht="12.75" customHeight="1">
      <c r="A21" s="252" t="s">
        <v>36</v>
      </c>
      <c r="B21" s="231"/>
      <c r="C21" s="81"/>
      <c r="D21" s="82"/>
      <c r="E21" s="81"/>
      <c r="F21" s="81"/>
      <c r="G21" s="83"/>
      <c r="H21" s="83"/>
      <c r="I21" s="84"/>
      <c r="J21" s="83"/>
    </row>
    <row r="22" spans="1:18" ht="12.75" customHeight="1">
      <c r="A22" s="253" t="s">
        <v>37</v>
      </c>
      <c r="B22" s="231">
        <v>2900000</v>
      </c>
      <c r="C22" s="289">
        <v>15000000</v>
      </c>
      <c r="D22" s="82">
        <f>C22-B22</f>
        <v>12100000</v>
      </c>
      <c r="E22" s="81">
        <v>2900000</v>
      </c>
      <c r="F22" s="81">
        <v>15000000</v>
      </c>
      <c r="G22" s="82">
        <f t="shared" ref="G22:G33" si="0">F22-E22</f>
        <v>12100000</v>
      </c>
      <c r="H22" s="86" t="s">
        <v>193</v>
      </c>
      <c r="I22" s="84"/>
      <c r="J22" s="83"/>
    </row>
    <row r="23" spans="1:18" ht="12.75" customHeight="1">
      <c r="A23" s="228" t="s">
        <v>38</v>
      </c>
      <c r="B23" s="231"/>
      <c r="C23" s="81"/>
      <c r="D23" s="82"/>
      <c r="E23" s="81"/>
      <c r="F23" s="81"/>
      <c r="G23" s="82">
        <f t="shared" si="0"/>
        <v>0</v>
      </c>
      <c r="H23" s="86" t="s">
        <v>193</v>
      </c>
      <c r="I23" s="84"/>
      <c r="J23" s="83"/>
    </row>
    <row r="24" spans="1:18" ht="12.75" customHeight="1">
      <c r="A24" s="228" t="s">
        <v>39</v>
      </c>
      <c r="B24" s="231"/>
      <c r="C24" s="81">
        <v>10000000</v>
      </c>
      <c r="D24" s="82"/>
      <c r="E24" s="81"/>
      <c r="F24" s="81">
        <v>10000000</v>
      </c>
      <c r="G24" s="82">
        <f t="shared" si="0"/>
        <v>10000000</v>
      </c>
      <c r="H24" s="86" t="s">
        <v>193</v>
      </c>
      <c r="I24" s="84"/>
      <c r="J24" s="83"/>
    </row>
    <row r="25" spans="1:18" ht="12.75" customHeight="1">
      <c r="A25" s="228" t="s">
        <v>40</v>
      </c>
      <c r="B25" s="231"/>
      <c r="C25" s="81">
        <v>3000000</v>
      </c>
      <c r="D25" s="82"/>
      <c r="E25" s="81"/>
      <c r="F25" s="81">
        <v>3000000</v>
      </c>
      <c r="G25" s="82">
        <f t="shared" si="0"/>
        <v>3000000</v>
      </c>
      <c r="H25" s="86" t="s">
        <v>193</v>
      </c>
      <c r="I25" s="84"/>
      <c r="J25" s="83"/>
    </row>
    <row r="26" spans="1:18" ht="12.75" customHeight="1">
      <c r="A26" s="228" t="s">
        <v>41</v>
      </c>
      <c r="B26" s="262">
        <v>18933815.859999999</v>
      </c>
      <c r="C26" s="81">
        <v>40000000</v>
      </c>
      <c r="D26" s="82">
        <f>C26-B26</f>
        <v>21066184.140000001</v>
      </c>
      <c r="E26" s="81">
        <v>18933815.859999999</v>
      </c>
      <c r="F26" s="81">
        <v>40000000</v>
      </c>
      <c r="G26" s="82">
        <f t="shared" si="0"/>
        <v>21066184.140000001</v>
      </c>
      <c r="H26" s="86" t="s">
        <v>43</v>
      </c>
      <c r="I26" s="84"/>
      <c r="J26" s="83"/>
    </row>
    <row r="27" spans="1:18" s="92" customFormat="1" ht="12.75" customHeight="1">
      <c r="A27" s="258" t="s">
        <v>42</v>
      </c>
      <c r="B27" s="263">
        <v>4974554.5199999996</v>
      </c>
      <c r="C27" s="260">
        <v>7000000</v>
      </c>
      <c r="D27" s="89">
        <f t="shared" ref="D27:D33" si="1">C27-B27</f>
        <v>2025445.4800000004</v>
      </c>
      <c r="E27" s="88">
        <v>4974554.5199999996</v>
      </c>
      <c r="F27" s="88">
        <v>7000000</v>
      </c>
      <c r="G27" s="89">
        <f t="shared" si="0"/>
        <v>2025445.4800000004</v>
      </c>
      <c r="H27" s="86" t="s">
        <v>43</v>
      </c>
      <c r="I27" s="90"/>
      <c r="J27" s="91"/>
    </row>
    <row r="28" spans="1:18" ht="12.75" customHeight="1">
      <c r="A28" s="259" t="s">
        <v>44</v>
      </c>
      <c r="B28" s="263">
        <v>2009730</v>
      </c>
      <c r="C28" s="231">
        <v>8000000</v>
      </c>
      <c r="D28" s="82">
        <f t="shared" si="1"/>
        <v>5990270</v>
      </c>
      <c r="E28" s="81">
        <v>2009730</v>
      </c>
      <c r="F28" s="81">
        <v>8000000</v>
      </c>
      <c r="G28" s="82">
        <f t="shared" si="0"/>
        <v>5990270</v>
      </c>
      <c r="H28" s="86" t="s">
        <v>43</v>
      </c>
      <c r="I28" s="84"/>
      <c r="J28" s="83"/>
      <c r="K28" s="27"/>
    </row>
    <row r="29" spans="1:18" s="92" customFormat="1" ht="12.75" customHeight="1">
      <c r="A29" s="258" t="s">
        <v>45</v>
      </c>
      <c r="B29" s="263">
        <v>747500</v>
      </c>
      <c r="C29" s="260">
        <v>6000000</v>
      </c>
      <c r="D29" s="89">
        <f t="shared" si="1"/>
        <v>5252500</v>
      </c>
      <c r="E29" s="88">
        <v>747500</v>
      </c>
      <c r="F29" s="88">
        <v>6000000</v>
      </c>
      <c r="G29" s="89">
        <f t="shared" si="0"/>
        <v>5252500</v>
      </c>
      <c r="H29" s="86" t="s">
        <v>43</v>
      </c>
      <c r="I29" s="90"/>
      <c r="J29" s="91"/>
      <c r="K29" s="93"/>
    </row>
    <row r="30" spans="1:18" ht="12.75" customHeight="1">
      <c r="A30" s="259" t="s">
        <v>46</v>
      </c>
      <c r="B30" s="27">
        <v>1541392</v>
      </c>
      <c r="C30" s="231">
        <v>3000000</v>
      </c>
      <c r="D30" s="82">
        <f>C30-B31</f>
        <v>2143980</v>
      </c>
      <c r="E30" s="27">
        <v>1541392</v>
      </c>
      <c r="F30" s="81">
        <v>3000000</v>
      </c>
      <c r="G30" s="89">
        <f t="shared" si="0"/>
        <v>1458608</v>
      </c>
      <c r="H30" s="86" t="s">
        <v>43</v>
      </c>
      <c r="I30" s="84"/>
      <c r="J30" s="83"/>
    </row>
    <row r="31" spans="1:18" ht="12.75" customHeight="1">
      <c r="A31" s="259" t="s">
        <v>47</v>
      </c>
      <c r="B31" s="263">
        <v>856020</v>
      </c>
      <c r="C31" s="231">
        <v>2700000</v>
      </c>
      <c r="D31" s="82">
        <f>C31-B31</f>
        <v>1843980</v>
      </c>
      <c r="E31" s="81">
        <v>856020</v>
      </c>
      <c r="F31" s="81">
        <v>2700000</v>
      </c>
      <c r="G31" s="82">
        <f t="shared" si="0"/>
        <v>1843980</v>
      </c>
      <c r="H31" s="86" t="s">
        <v>43</v>
      </c>
      <c r="I31" s="84"/>
      <c r="J31" s="83"/>
    </row>
    <row r="32" spans="1:18" s="98" customFormat="1" ht="12.75" customHeight="1">
      <c r="A32" s="258" t="s">
        <v>48</v>
      </c>
      <c r="B32" s="263">
        <v>947240</v>
      </c>
      <c r="C32" s="260">
        <v>15000000</v>
      </c>
      <c r="D32" s="89">
        <f t="shared" si="1"/>
        <v>14052760</v>
      </c>
      <c r="E32" s="88">
        <v>947240</v>
      </c>
      <c r="F32" s="88">
        <v>15000000</v>
      </c>
      <c r="G32" s="89">
        <f t="shared" si="0"/>
        <v>14052760</v>
      </c>
      <c r="H32" s="86" t="s">
        <v>43</v>
      </c>
      <c r="I32" s="95"/>
      <c r="J32" s="96"/>
      <c r="K32" s="97"/>
      <c r="M32" s="99"/>
      <c r="R32" s="100"/>
    </row>
    <row r="33" spans="1:18" ht="12.75" customHeight="1">
      <c r="A33" s="259" t="s">
        <v>199</v>
      </c>
      <c r="B33" s="263">
        <v>251300</v>
      </c>
      <c r="C33" s="231">
        <v>2000000</v>
      </c>
      <c r="D33" s="82">
        <f t="shared" si="1"/>
        <v>1748700</v>
      </c>
      <c r="E33" s="81">
        <v>251300</v>
      </c>
      <c r="F33" s="81">
        <v>2000000</v>
      </c>
      <c r="G33" s="82">
        <f t="shared" si="0"/>
        <v>1748700</v>
      </c>
      <c r="H33" s="86" t="s">
        <v>43</v>
      </c>
      <c r="I33" s="84"/>
      <c r="J33" s="83"/>
      <c r="R33" s="101"/>
    </row>
    <row r="34" spans="1:18" ht="13.5" customHeight="1" thickBot="1">
      <c r="A34" s="265" t="s">
        <v>49</v>
      </c>
      <c r="B34" s="263">
        <v>0</v>
      </c>
      <c r="C34" s="231"/>
      <c r="D34" s="83"/>
      <c r="E34" s="81">
        <f>B34</f>
        <v>0</v>
      </c>
      <c r="F34" s="81"/>
      <c r="G34" s="83"/>
      <c r="H34" s="83"/>
      <c r="I34" s="84"/>
      <c r="J34" s="83"/>
      <c r="R34" s="103"/>
    </row>
    <row r="35" spans="1:18" ht="13.5" customHeight="1" thickBot="1">
      <c r="A35" s="104" t="s">
        <v>50</v>
      </c>
      <c r="B35" s="264">
        <f>SUM(B21:B34)</f>
        <v>33161552.379999999</v>
      </c>
      <c r="C35" s="261">
        <f>SUM(C22:C34)</f>
        <v>111700000</v>
      </c>
      <c r="D35" s="106"/>
      <c r="E35" s="107">
        <f>SUM(E22:E34)</f>
        <v>33161552.379999999</v>
      </c>
      <c r="F35" s="105">
        <f>SUM(F22:F34)</f>
        <v>111700000</v>
      </c>
      <c r="G35" s="106"/>
      <c r="H35" s="108"/>
      <c r="I35" s="109"/>
      <c r="J35" s="110"/>
    </row>
    <row r="36" spans="1:18" ht="12.75" customHeight="1">
      <c r="A36" s="111"/>
      <c r="B36" s="112"/>
      <c r="C36" s="112"/>
      <c r="D36" s="113"/>
      <c r="E36" s="112"/>
      <c r="F36" s="112"/>
      <c r="G36" s="113"/>
      <c r="H36" s="113"/>
      <c r="I36" s="114"/>
      <c r="J36" s="113"/>
    </row>
    <row r="37" spans="1:18" ht="12.75" customHeight="1">
      <c r="A37" s="80" t="s">
        <v>51</v>
      </c>
      <c r="B37" s="115">
        <v>0</v>
      </c>
      <c r="C37" s="115"/>
      <c r="D37" s="116"/>
      <c r="E37" s="115"/>
      <c r="F37" s="115"/>
      <c r="G37" s="116"/>
      <c r="H37" s="116"/>
      <c r="I37" s="117"/>
      <c r="J37" s="116"/>
    </row>
    <row r="38" spans="1:18" ht="12.75" customHeight="1">
      <c r="A38" s="118" t="s">
        <v>52</v>
      </c>
      <c r="B38" s="115">
        <v>51982555</v>
      </c>
      <c r="C38" s="288">
        <v>80000000</v>
      </c>
      <c r="D38" s="82">
        <f t="shared" ref="D38:D51" si="2">C38-B38</f>
        <v>28017445</v>
      </c>
      <c r="E38" s="115">
        <v>51982555</v>
      </c>
      <c r="F38" s="115">
        <v>80000000</v>
      </c>
      <c r="G38" s="82">
        <f t="shared" ref="G38:G51" si="3">F38-E38</f>
        <v>28017445</v>
      </c>
      <c r="H38" s="86" t="s">
        <v>43</v>
      </c>
      <c r="I38" s="117"/>
      <c r="J38" s="116"/>
    </row>
    <row r="39" spans="1:18" ht="12.75" customHeight="1">
      <c r="A39" s="118" t="s">
        <v>53</v>
      </c>
      <c r="B39" s="94">
        <v>3190599.61</v>
      </c>
      <c r="C39" s="115">
        <v>25000000</v>
      </c>
      <c r="D39" s="82">
        <f t="shared" si="2"/>
        <v>21809400.390000001</v>
      </c>
      <c r="E39" s="94">
        <v>3190599.61</v>
      </c>
      <c r="F39" s="115">
        <v>25000000</v>
      </c>
      <c r="G39" s="82">
        <f t="shared" si="3"/>
        <v>21809400.390000001</v>
      </c>
      <c r="H39" s="86" t="s">
        <v>43</v>
      </c>
      <c r="I39" s="117"/>
      <c r="J39" s="116"/>
      <c r="K39" s="27"/>
    </row>
    <row r="40" spans="1:18" ht="12.75" customHeight="1">
      <c r="A40" s="118" t="s">
        <v>54</v>
      </c>
      <c r="B40" s="94"/>
      <c r="C40" s="222">
        <v>5000000</v>
      </c>
      <c r="D40" s="82">
        <f t="shared" si="2"/>
        <v>5000000</v>
      </c>
      <c r="E40" s="94"/>
      <c r="F40" s="115">
        <v>5000000</v>
      </c>
      <c r="G40" s="82">
        <f t="shared" si="3"/>
        <v>5000000</v>
      </c>
      <c r="H40" s="86" t="s">
        <v>193</v>
      </c>
      <c r="I40" s="117"/>
      <c r="J40" s="116"/>
      <c r="M40" s="146"/>
    </row>
    <row r="41" spans="1:18" s="92" customFormat="1" ht="12.75" customHeight="1">
      <c r="A41" s="119" t="s">
        <v>55</v>
      </c>
      <c r="B41" s="120">
        <v>13606787.949999999</v>
      </c>
      <c r="C41" s="221">
        <v>15000000</v>
      </c>
      <c r="D41" s="82">
        <f t="shared" si="2"/>
        <v>1393212.0500000007</v>
      </c>
      <c r="E41" s="120">
        <v>13606787.949999999</v>
      </c>
      <c r="F41" s="121">
        <v>15000000</v>
      </c>
      <c r="G41" s="82">
        <f t="shared" si="3"/>
        <v>1393212.0500000007</v>
      </c>
      <c r="H41" s="86" t="s">
        <v>43</v>
      </c>
      <c r="I41" s="122"/>
      <c r="J41" s="123"/>
      <c r="K41" s="124"/>
    </row>
    <row r="42" spans="1:18" ht="12.75" customHeight="1">
      <c r="A42" s="125" t="s">
        <v>56</v>
      </c>
      <c r="B42" s="232"/>
      <c r="C42" s="222">
        <v>50000000</v>
      </c>
      <c r="D42" s="82">
        <f t="shared" si="2"/>
        <v>50000000</v>
      </c>
      <c r="E42" s="232"/>
      <c r="F42" s="115">
        <v>50000000</v>
      </c>
      <c r="G42" s="82">
        <f t="shared" si="3"/>
        <v>50000000</v>
      </c>
      <c r="H42" s="86" t="s">
        <v>193</v>
      </c>
      <c r="I42" s="117"/>
      <c r="J42" s="116"/>
      <c r="K42" s="103"/>
    </row>
    <row r="43" spans="1:18" s="92" customFormat="1" ht="12.75" customHeight="1">
      <c r="A43" s="119" t="s">
        <v>57</v>
      </c>
      <c r="B43" s="88">
        <v>624300</v>
      </c>
      <c r="C43" s="121">
        <v>5000000</v>
      </c>
      <c r="D43" s="89">
        <f t="shared" si="2"/>
        <v>4375700</v>
      </c>
      <c r="E43" s="88">
        <v>624300</v>
      </c>
      <c r="F43" s="121">
        <v>5000000</v>
      </c>
      <c r="G43" s="89">
        <f t="shared" si="3"/>
        <v>4375700</v>
      </c>
      <c r="H43" s="86" t="s">
        <v>43</v>
      </c>
      <c r="I43" s="122"/>
      <c r="J43" s="123"/>
      <c r="K43" s="93"/>
      <c r="M43" s="126"/>
    </row>
    <row r="44" spans="1:18" ht="12.75" customHeight="1">
      <c r="A44" s="118" t="s">
        <v>58</v>
      </c>
      <c r="B44" s="115">
        <v>2138520</v>
      </c>
      <c r="C44" s="115">
        <v>2500000</v>
      </c>
      <c r="D44" s="82">
        <f t="shared" si="2"/>
        <v>361480</v>
      </c>
      <c r="E44" s="115">
        <v>2138520</v>
      </c>
      <c r="F44" s="115">
        <v>2500000</v>
      </c>
      <c r="G44" s="82">
        <f t="shared" si="3"/>
        <v>361480</v>
      </c>
      <c r="H44" s="86" t="s">
        <v>43</v>
      </c>
      <c r="I44" s="117"/>
      <c r="J44" s="116"/>
      <c r="M44" s="127"/>
    </row>
    <row r="45" spans="1:18" ht="12.75" customHeight="1">
      <c r="A45" s="118" t="s">
        <v>59</v>
      </c>
      <c r="B45" s="115">
        <v>778741.2</v>
      </c>
      <c r="C45" s="115">
        <v>6500000</v>
      </c>
      <c r="D45" s="82">
        <f t="shared" si="2"/>
        <v>5721258.7999999998</v>
      </c>
      <c r="E45" s="115">
        <v>778741.2</v>
      </c>
      <c r="F45" s="115">
        <v>6500000</v>
      </c>
      <c r="G45" s="82">
        <f t="shared" si="3"/>
        <v>5721258.7999999998</v>
      </c>
      <c r="H45" s="86" t="s">
        <v>43</v>
      </c>
      <c r="I45" s="117"/>
      <c r="J45" s="116"/>
      <c r="M45" s="127"/>
    </row>
    <row r="46" spans="1:18" ht="12.75" customHeight="1">
      <c r="A46" s="118" t="s">
        <v>60</v>
      </c>
      <c r="B46" s="115"/>
      <c r="C46" s="115">
        <v>1000000</v>
      </c>
      <c r="D46" s="82">
        <f t="shared" si="2"/>
        <v>1000000</v>
      </c>
      <c r="E46" s="115"/>
      <c r="F46" s="115">
        <v>1000000</v>
      </c>
      <c r="G46" s="82">
        <f t="shared" si="3"/>
        <v>1000000</v>
      </c>
      <c r="H46" s="86" t="s">
        <v>193</v>
      </c>
      <c r="I46" s="128"/>
      <c r="J46" s="116"/>
      <c r="M46" s="127"/>
    </row>
    <row r="47" spans="1:18" ht="12.75" customHeight="1">
      <c r="A47" s="118" t="s">
        <v>61</v>
      </c>
      <c r="B47" s="115">
        <v>4535600</v>
      </c>
      <c r="C47" s="115">
        <v>45000000</v>
      </c>
      <c r="D47" s="82">
        <f t="shared" si="2"/>
        <v>40464400</v>
      </c>
      <c r="E47" s="115">
        <v>4535600</v>
      </c>
      <c r="F47" s="115">
        <v>45000000</v>
      </c>
      <c r="G47" s="82">
        <f t="shared" si="3"/>
        <v>40464400</v>
      </c>
      <c r="H47" s="86" t="s">
        <v>43</v>
      </c>
      <c r="I47" s="117"/>
      <c r="J47" s="116"/>
      <c r="M47" s="127"/>
    </row>
    <row r="48" spans="1:18" ht="12.75" customHeight="1">
      <c r="A48" s="118" t="s">
        <v>62</v>
      </c>
      <c r="B48" s="223"/>
      <c r="C48" s="115">
        <v>3000000</v>
      </c>
      <c r="D48" s="82">
        <f t="shared" si="2"/>
        <v>3000000</v>
      </c>
      <c r="E48" s="223"/>
      <c r="F48" s="115">
        <v>3000000</v>
      </c>
      <c r="G48" s="82">
        <f t="shared" si="3"/>
        <v>3000000</v>
      </c>
      <c r="H48" s="86" t="s">
        <v>193</v>
      </c>
      <c r="I48" s="117"/>
      <c r="J48" s="116"/>
      <c r="M48" s="127"/>
    </row>
    <row r="49" spans="1:13" s="92" customFormat="1" ht="12.75" customHeight="1">
      <c r="A49" s="226" t="s">
        <v>63</v>
      </c>
      <c r="B49" s="227">
        <v>50000</v>
      </c>
      <c r="C49" s="221">
        <v>5000000</v>
      </c>
      <c r="D49" s="82">
        <f t="shared" si="2"/>
        <v>4950000</v>
      </c>
      <c r="E49" s="227">
        <v>50000</v>
      </c>
      <c r="F49" s="121">
        <v>5000000</v>
      </c>
      <c r="G49" s="82">
        <f t="shared" si="3"/>
        <v>4950000</v>
      </c>
      <c r="H49" s="86" t="s">
        <v>43</v>
      </c>
      <c r="I49" s="122"/>
      <c r="J49" s="123"/>
      <c r="K49" s="129"/>
      <c r="M49" s="37"/>
    </row>
    <row r="50" spans="1:13" ht="12.75" customHeight="1">
      <c r="A50" s="228" t="s">
        <v>64</v>
      </c>
      <c r="B50" s="229">
        <v>22578838.469999999</v>
      </c>
      <c r="C50" s="286">
        <v>50000000</v>
      </c>
      <c r="D50" s="82">
        <f t="shared" si="2"/>
        <v>27421161.530000001</v>
      </c>
      <c r="E50" s="229">
        <v>22578838.469999999</v>
      </c>
      <c r="F50" s="115">
        <v>50000000</v>
      </c>
      <c r="G50" s="82">
        <f t="shared" si="3"/>
        <v>27421161.530000001</v>
      </c>
      <c r="H50" s="86" t="s">
        <v>43</v>
      </c>
      <c r="I50" s="117"/>
      <c r="J50" s="116"/>
      <c r="K50" s="103"/>
    </row>
    <row r="51" spans="1:13" s="92" customFormat="1" ht="12.75" customHeight="1" thickBot="1">
      <c r="A51" s="230" t="s">
        <v>65</v>
      </c>
      <c r="B51" s="229">
        <v>2691382</v>
      </c>
      <c r="C51" s="221">
        <v>5000000</v>
      </c>
      <c r="D51" s="82">
        <f t="shared" si="2"/>
        <v>2308618</v>
      </c>
      <c r="E51" s="229">
        <v>2691382</v>
      </c>
      <c r="F51" s="121">
        <v>5000000</v>
      </c>
      <c r="G51" s="82">
        <f t="shared" si="3"/>
        <v>2308618</v>
      </c>
      <c r="H51" s="86" t="s">
        <v>43</v>
      </c>
      <c r="I51" s="122"/>
      <c r="J51" s="123"/>
      <c r="K51" s="37"/>
      <c r="M51" s="124"/>
    </row>
    <row r="52" spans="1:13" ht="12.75" customHeight="1" thickBot="1">
      <c r="A52" s="224" t="s">
        <v>50</v>
      </c>
      <c r="B52" s="225">
        <f>SUM(B37:B51)</f>
        <v>102177324.23</v>
      </c>
      <c r="C52" s="130">
        <f>SUM(C38:C51)</f>
        <v>298000000</v>
      </c>
      <c r="D52" s="131"/>
      <c r="E52" s="148">
        <f>SUM(E38:E51)</f>
        <v>102177324.23</v>
      </c>
      <c r="F52" s="130">
        <f>SUM(F38:F51)</f>
        <v>298000000</v>
      </c>
      <c r="G52" s="106"/>
      <c r="H52" s="108"/>
      <c r="I52" s="109"/>
      <c r="J52" s="110"/>
    </row>
    <row r="53" spans="1:13" ht="12.75" customHeight="1">
      <c r="A53" s="111"/>
      <c r="B53" s="112"/>
      <c r="C53" s="112"/>
      <c r="D53" s="113"/>
      <c r="E53" s="112"/>
      <c r="F53" s="112"/>
      <c r="G53" s="113"/>
      <c r="H53" s="113"/>
      <c r="I53" s="114"/>
      <c r="J53" s="113"/>
      <c r="M53" s="101"/>
    </row>
    <row r="54" spans="1:13" ht="12.75" customHeight="1">
      <c r="A54" s="80" t="s">
        <v>66</v>
      </c>
      <c r="B54" s="219">
        <v>0</v>
      </c>
      <c r="C54" s="115"/>
      <c r="D54" s="116"/>
      <c r="E54" s="115"/>
      <c r="F54" s="115"/>
      <c r="G54" s="116"/>
      <c r="H54" s="116"/>
      <c r="I54" s="117"/>
      <c r="J54" s="116"/>
      <c r="M54" s="101"/>
    </row>
    <row r="55" spans="1:13" ht="12.75" customHeight="1">
      <c r="A55" s="87" t="s">
        <v>67</v>
      </c>
      <c r="B55" s="219">
        <v>6665383</v>
      </c>
      <c r="C55" s="115">
        <v>10000000</v>
      </c>
      <c r="D55" s="82">
        <f>C55-B55</f>
        <v>3334617</v>
      </c>
      <c r="E55" s="115">
        <v>6665383</v>
      </c>
      <c r="F55" s="115">
        <v>10000000</v>
      </c>
      <c r="G55" s="82">
        <f>F55-E55</f>
        <v>3334617</v>
      </c>
      <c r="H55" s="86" t="s">
        <v>43</v>
      </c>
      <c r="I55" s="117"/>
      <c r="J55" s="116"/>
      <c r="M55" s="103"/>
    </row>
    <row r="56" spans="1:13" ht="12.75" customHeight="1">
      <c r="A56" s="132" t="s">
        <v>68</v>
      </c>
      <c r="B56" s="219">
        <v>45000</v>
      </c>
      <c r="C56" s="115">
        <v>2000000</v>
      </c>
      <c r="D56" s="82">
        <f>C56-B56</f>
        <v>1955000</v>
      </c>
      <c r="E56" s="115">
        <v>45000</v>
      </c>
      <c r="F56" s="115">
        <v>2000000</v>
      </c>
      <c r="G56" s="82">
        <f>F56-E56</f>
        <v>1955000</v>
      </c>
      <c r="H56" s="86" t="s">
        <v>43</v>
      </c>
      <c r="I56" s="117"/>
      <c r="J56" s="116"/>
    </row>
    <row r="57" spans="1:13" ht="12.75" customHeight="1">
      <c r="A57" s="104" t="s">
        <v>50</v>
      </c>
      <c r="B57" s="218">
        <f>B55+B56</f>
        <v>6710383</v>
      </c>
      <c r="C57" s="130">
        <f>C55+C56</f>
        <v>12000000</v>
      </c>
      <c r="D57" s="131"/>
      <c r="E57" s="147">
        <f>SUM(E55:E56)</f>
        <v>6710383</v>
      </c>
      <c r="F57" s="130">
        <f>F55+F56</f>
        <v>12000000</v>
      </c>
      <c r="G57" s="106"/>
      <c r="H57" s="108"/>
      <c r="I57" s="109"/>
      <c r="J57" s="110"/>
      <c r="M57" s="103"/>
    </row>
    <row r="58" spans="1:13" ht="12.75" customHeight="1">
      <c r="A58" s="111"/>
      <c r="B58" s="112"/>
      <c r="C58" s="112"/>
      <c r="D58" s="113"/>
      <c r="E58" s="112"/>
      <c r="F58" s="112"/>
      <c r="G58" s="113"/>
      <c r="H58" s="113"/>
      <c r="I58" s="114"/>
      <c r="J58" s="113"/>
    </row>
    <row r="59" spans="1:13" ht="12.75" customHeight="1">
      <c r="A59" s="80" t="s">
        <v>69</v>
      </c>
      <c r="B59" s="219">
        <v>0</v>
      </c>
      <c r="C59" s="115"/>
      <c r="D59" s="116"/>
      <c r="E59" s="115"/>
      <c r="F59" s="115"/>
      <c r="G59" s="116"/>
      <c r="H59" s="116"/>
      <c r="I59" s="117"/>
      <c r="J59" s="116"/>
    </row>
    <row r="60" spans="1:13" ht="13.5" customHeight="1">
      <c r="A60" s="85" t="s">
        <v>70</v>
      </c>
      <c r="B60" s="219">
        <v>13672990.380000001</v>
      </c>
      <c r="C60" s="115">
        <v>30000000</v>
      </c>
      <c r="D60" s="82">
        <f t="shared" ref="D60:D67" si="4">C60-B60</f>
        <v>16327009.619999999</v>
      </c>
      <c r="E60" s="115">
        <v>13672990.380000001</v>
      </c>
      <c r="F60" s="115">
        <v>30000000</v>
      </c>
      <c r="G60" s="82">
        <f t="shared" ref="G60:G67" si="5">F60-E60</f>
        <v>16327009.619999999</v>
      </c>
      <c r="H60" s="86" t="s">
        <v>43</v>
      </c>
      <c r="I60" s="117"/>
      <c r="J60" s="116"/>
      <c r="M60" s="103"/>
    </row>
    <row r="61" spans="1:13" ht="13.5" customHeight="1">
      <c r="A61" s="85" t="s">
        <v>71</v>
      </c>
      <c r="B61" s="219">
        <v>21363257</v>
      </c>
      <c r="C61" s="115">
        <v>20400000</v>
      </c>
      <c r="D61" s="82">
        <f t="shared" si="4"/>
        <v>-963257</v>
      </c>
      <c r="E61" s="115">
        <v>21363257</v>
      </c>
      <c r="F61" s="115">
        <v>20400000</v>
      </c>
      <c r="G61" s="82">
        <f t="shared" si="5"/>
        <v>-963257</v>
      </c>
      <c r="H61" s="86" t="s">
        <v>201</v>
      </c>
      <c r="I61" s="117"/>
      <c r="J61" s="116"/>
      <c r="M61" s="101"/>
    </row>
    <row r="62" spans="1:13" s="92" customFormat="1" ht="13.5" customHeight="1">
      <c r="A62" s="133" t="s">
        <v>72</v>
      </c>
      <c r="B62" s="219">
        <v>26098160</v>
      </c>
      <c r="C62" s="285">
        <v>40000000</v>
      </c>
      <c r="D62" s="89">
        <f t="shared" si="4"/>
        <v>13901840</v>
      </c>
      <c r="E62" s="115">
        <v>26098160</v>
      </c>
      <c r="F62" s="121">
        <v>40000000</v>
      </c>
      <c r="G62" s="89">
        <f t="shared" si="5"/>
        <v>13901840</v>
      </c>
      <c r="H62" s="86" t="s">
        <v>43</v>
      </c>
      <c r="I62" s="122"/>
      <c r="J62" s="134"/>
      <c r="K62" s="135"/>
      <c r="L62" s="136"/>
      <c r="M62" s="37"/>
    </row>
    <row r="63" spans="1:13" ht="13.5" customHeight="1">
      <c r="A63" s="85" t="s">
        <v>73</v>
      </c>
      <c r="B63" s="115">
        <v>4060000</v>
      </c>
      <c r="C63" s="287">
        <v>50000000</v>
      </c>
      <c r="D63" s="82">
        <f t="shared" si="4"/>
        <v>45940000</v>
      </c>
      <c r="E63" s="115">
        <v>4060000</v>
      </c>
      <c r="F63" s="115">
        <v>50000000</v>
      </c>
      <c r="G63" s="82">
        <f t="shared" si="5"/>
        <v>45940000</v>
      </c>
      <c r="H63" s="86" t="s">
        <v>43</v>
      </c>
      <c r="I63" s="117"/>
      <c r="J63" s="116"/>
    </row>
    <row r="64" spans="1:13" ht="13.5" customHeight="1">
      <c r="A64" s="85" t="s">
        <v>74</v>
      </c>
      <c r="B64" s="115"/>
      <c r="C64" s="115">
        <v>3000000</v>
      </c>
      <c r="D64" s="82">
        <f t="shared" si="4"/>
        <v>3000000</v>
      </c>
      <c r="E64" s="115"/>
      <c r="F64" s="115">
        <v>3000000</v>
      </c>
      <c r="G64" s="82">
        <f t="shared" si="5"/>
        <v>3000000</v>
      </c>
      <c r="H64" s="86" t="s">
        <v>193</v>
      </c>
      <c r="I64" s="117"/>
      <c r="J64" s="116"/>
    </row>
    <row r="65" spans="1:13" ht="13.5" customHeight="1">
      <c r="A65" s="85" t="s">
        <v>75</v>
      </c>
      <c r="B65" s="115"/>
      <c r="C65" s="115">
        <v>1000000</v>
      </c>
      <c r="D65" s="82">
        <f>C65-B65</f>
        <v>1000000</v>
      </c>
      <c r="E65" s="115"/>
      <c r="F65" s="115">
        <v>1000000</v>
      </c>
      <c r="G65" s="82">
        <f t="shared" si="5"/>
        <v>1000000</v>
      </c>
      <c r="H65" s="86" t="s">
        <v>193</v>
      </c>
      <c r="I65" s="117"/>
      <c r="J65" s="116"/>
    </row>
    <row r="66" spans="1:13" ht="13.5" customHeight="1">
      <c r="A66" s="85" t="s">
        <v>76</v>
      </c>
      <c r="B66" s="115"/>
      <c r="C66" s="115">
        <v>1000000</v>
      </c>
      <c r="D66" s="82">
        <f t="shared" si="4"/>
        <v>1000000</v>
      </c>
      <c r="E66" s="115"/>
      <c r="F66" s="115">
        <v>1000000</v>
      </c>
      <c r="G66" s="82">
        <f t="shared" si="5"/>
        <v>1000000</v>
      </c>
      <c r="H66" s="86" t="s">
        <v>193</v>
      </c>
      <c r="I66" s="117"/>
      <c r="J66" s="116"/>
    </row>
    <row r="67" spans="1:13" ht="13.5" customHeight="1">
      <c r="A67" s="85" t="s">
        <v>77</v>
      </c>
      <c r="B67" s="115">
        <v>17073520</v>
      </c>
      <c r="C67" s="27">
        <v>20000000</v>
      </c>
      <c r="D67" s="115">
        <f t="shared" si="4"/>
        <v>2926480</v>
      </c>
      <c r="E67" s="115">
        <v>17073520</v>
      </c>
      <c r="F67" s="27">
        <v>20000000</v>
      </c>
      <c r="G67" s="115">
        <f t="shared" si="5"/>
        <v>2926480</v>
      </c>
      <c r="H67" s="86" t="s">
        <v>43</v>
      </c>
      <c r="I67" s="117"/>
      <c r="J67" s="116"/>
      <c r="M67" s="137" t="s">
        <v>78</v>
      </c>
    </row>
    <row r="68" spans="1:13" ht="13.5" customHeight="1">
      <c r="A68" s="104" t="s">
        <v>50</v>
      </c>
      <c r="B68" s="147">
        <f>SUM(B59:B67)</f>
        <v>82267927.379999995</v>
      </c>
      <c r="C68" s="115">
        <f>SUM(C60:C67)</f>
        <v>165400000</v>
      </c>
      <c r="D68" s="131"/>
      <c r="E68" s="147">
        <f>SUM(E60:E67)</f>
        <v>82267927.379999995</v>
      </c>
      <c r="F68" s="115">
        <f>SUM(F60:F67)</f>
        <v>165400000</v>
      </c>
      <c r="G68" s="106"/>
      <c r="H68" s="108"/>
      <c r="I68" s="109"/>
      <c r="J68" s="110"/>
    </row>
    <row r="69" spans="1:13" ht="13.5" customHeight="1">
      <c r="A69" s="111"/>
      <c r="B69" s="112"/>
      <c r="C69" s="112"/>
      <c r="D69" s="113"/>
      <c r="E69" s="112"/>
      <c r="F69" s="112"/>
      <c r="G69" s="113"/>
      <c r="H69" s="113"/>
      <c r="I69" s="114"/>
      <c r="J69" s="113"/>
    </row>
    <row r="70" spans="1:13" ht="13.5" customHeight="1">
      <c r="A70" s="102" t="s">
        <v>79</v>
      </c>
      <c r="B70" s="115"/>
      <c r="C70"/>
      <c r="D70" s="116"/>
      <c r="E70" s="115"/>
      <c r="F70"/>
      <c r="G70" s="116"/>
      <c r="H70" s="116"/>
      <c r="I70" s="117"/>
      <c r="J70" s="116"/>
    </row>
    <row r="71" spans="1:13" ht="13.5" customHeight="1">
      <c r="A71" s="85" t="s">
        <v>80</v>
      </c>
      <c r="B71" s="115"/>
      <c r="C71" s="115">
        <v>7000000</v>
      </c>
      <c r="D71" s="82">
        <f>C71-B71</f>
        <v>7000000</v>
      </c>
      <c r="E71" s="115"/>
      <c r="F71" s="115">
        <v>7000000</v>
      </c>
      <c r="G71" s="82">
        <f>F71-E71</f>
        <v>7000000</v>
      </c>
      <c r="H71" s="86" t="s">
        <v>193</v>
      </c>
      <c r="I71" s="117"/>
      <c r="J71" s="116"/>
    </row>
    <row r="72" spans="1:13" ht="13.5" customHeight="1">
      <c r="A72" s="85" t="s">
        <v>81</v>
      </c>
      <c r="B72" s="115">
        <v>1391400</v>
      </c>
      <c r="C72" s="115">
        <v>30000000</v>
      </c>
      <c r="D72" s="82">
        <f>C72-B72</f>
        <v>28608600</v>
      </c>
      <c r="E72" s="115">
        <v>1391400</v>
      </c>
      <c r="F72" s="115">
        <v>30000000</v>
      </c>
      <c r="G72" s="82">
        <f>F72-E72</f>
        <v>28608600</v>
      </c>
      <c r="H72" s="86" t="s">
        <v>43</v>
      </c>
      <c r="I72" s="117"/>
      <c r="J72" s="116"/>
    </row>
    <row r="73" spans="1:13" ht="13.5" customHeight="1">
      <c r="A73" s="85" t="s">
        <v>82</v>
      </c>
      <c r="B73" s="115">
        <f>94827.75-25949.16+25946.5</f>
        <v>94825.09</v>
      </c>
      <c r="C73"/>
      <c r="D73" s="82">
        <f>C73-B73</f>
        <v>-94825.09</v>
      </c>
      <c r="E73" s="115">
        <v>94827.75</v>
      </c>
      <c r="F73"/>
      <c r="G73" s="82">
        <f>F73-E73</f>
        <v>-94827.75</v>
      </c>
      <c r="H73" s="86" t="s">
        <v>83</v>
      </c>
      <c r="I73" s="117"/>
      <c r="J73" s="116"/>
    </row>
    <row r="74" spans="1:13" ht="13.5" customHeight="1">
      <c r="A74" s="85" t="s">
        <v>84</v>
      </c>
      <c r="B74" s="115">
        <v>800000</v>
      </c>
      <c r="C74" s="115">
        <v>1000000</v>
      </c>
      <c r="D74" s="82">
        <f>C74-B74</f>
        <v>200000</v>
      </c>
      <c r="E74" s="115">
        <v>800000</v>
      </c>
      <c r="F74" s="115">
        <v>1000000</v>
      </c>
      <c r="G74" s="82">
        <f>F74-E74</f>
        <v>200000</v>
      </c>
      <c r="H74" s="86" t="s">
        <v>43</v>
      </c>
      <c r="I74" s="117"/>
      <c r="J74" s="116"/>
    </row>
    <row r="75" spans="1:13" ht="13.5" customHeight="1">
      <c r="A75" s="104" t="s">
        <v>50</v>
      </c>
      <c r="B75" s="220">
        <f>SUM(B70:B74)</f>
        <v>2286225.09</v>
      </c>
      <c r="C75" s="115">
        <f>C71+C72+C74</f>
        <v>38000000</v>
      </c>
      <c r="D75" s="138"/>
      <c r="E75" s="220">
        <f>SUM(E72:E74)</f>
        <v>2286227.75</v>
      </c>
      <c r="F75" s="115">
        <f>F71+F72+F74</f>
        <v>38000000</v>
      </c>
      <c r="G75" s="106"/>
      <c r="H75" s="108"/>
      <c r="I75" s="109"/>
      <c r="J75" s="110"/>
    </row>
    <row r="76" spans="1:13" ht="13.5" customHeight="1">
      <c r="A76" s="139"/>
      <c r="B76" s="112">
        <v>0</v>
      </c>
      <c r="C76" s="140"/>
      <c r="D76" s="141"/>
      <c r="E76" s="140">
        <v>0</v>
      </c>
      <c r="F76" s="140"/>
      <c r="G76" s="113"/>
      <c r="H76" s="113"/>
      <c r="I76" s="114"/>
      <c r="J76" s="113"/>
    </row>
    <row r="77" spans="1:13" ht="13.5" customHeight="1">
      <c r="A77" s="102" t="s">
        <v>85</v>
      </c>
      <c r="B77" s="149">
        <f>B75+B68+B57+B52+B35</f>
        <v>226603412.07999998</v>
      </c>
      <c r="C77" s="142">
        <f>C75+C68+C57+C52+C35</f>
        <v>625100000</v>
      </c>
      <c r="D77" s="143"/>
      <c r="E77" s="142">
        <f>E68+E57+E52+E35+E75</f>
        <v>226603414.74000001</v>
      </c>
      <c r="F77" s="142">
        <f>F35+F52+F57+F68+F75</f>
        <v>625100000</v>
      </c>
      <c r="G77" s="144"/>
      <c r="H77" s="108"/>
      <c r="I77" s="109"/>
      <c r="J77" s="110"/>
    </row>
    <row r="80" spans="1:13" ht="12.75" customHeight="1">
      <c r="B80" s="145"/>
    </row>
    <row r="81" spans="1:1" customFormat="1" ht="12.75" customHeight="1">
      <c r="A81" t="s">
        <v>86</v>
      </c>
    </row>
    <row r="82" spans="1:1" customFormat="1" ht="12.75" customHeight="1">
      <c r="A82" t="s">
        <v>87</v>
      </c>
    </row>
  </sheetData>
  <mergeCells count="9">
    <mergeCell ref="B17:D17"/>
    <mergeCell ref="E17:G17"/>
    <mergeCell ref="B18:D18"/>
    <mergeCell ref="E18:G18"/>
    <mergeCell ref="A8:I8"/>
    <mergeCell ref="A9:I9"/>
    <mergeCell ref="A10:I10"/>
    <mergeCell ref="A11:I11"/>
    <mergeCell ref="A12:I12"/>
  </mergeCells>
  <pageMargins left="0.51181102362204722" right="0.74803149606299213" top="0.43307086614173229" bottom="0.35433070866141736" header="0.51181102362204722" footer="0.51181102362204722"/>
  <pageSetup paperSize="9" scale="70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29"/>
  <sheetViews>
    <sheetView topLeftCell="A16" workbookViewId="0">
      <selection activeCell="A35" sqref="A35"/>
    </sheetView>
  </sheetViews>
  <sheetFormatPr defaultRowHeight="12.75"/>
  <cols>
    <col min="1" max="1" width="67.7109375" style="152" customWidth="1"/>
    <col min="2" max="3" width="17.28515625" style="152" customWidth="1"/>
    <col min="4" max="4" width="23.7109375" style="152" customWidth="1"/>
    <col min="5" max="16384" width="9.140625" style="152"/>
  </cols>
  <sheetData>
    <row r="3" spans="1:4" ht="15.75">
      <c r="A3" s="187"/>
      <c r="B3" s="150"/>
      <c r="C3" s="150"/>
      <c r="D3" s="150"/>
    </row>
    <row r="4" spans="1:4">
      <c r="A4" s="188"/>
      <c r="B4" s="189"/>
      <c r="C4" s="189"/>
      <c r="D4" s="190"/>
    </row>
    <row r="5" spans="1:4">
      <c r="A5" s="302"/>
      <c r="B5" s="303"/>
      <c r="C5" s="303"/>
      <c r="D5" s="304"/>
    </row>
    <row r="6" spans="1:4">
      <c r="A6" s="302" t="s">
        <v>21</v>
      </c>
      <c r="B6" s="303"/>
      <c r="C6" s="303"/>
      <c r="D6" s="304"/>
    </row>
    <row r="7" spans="1:4" ht="15">
      <c r="A7" s="305" t="s">
        <v>88</v>
      </c>
      <c r="B7" s="306"/>
      <c r="C7" s="306"/>
      <c r="D7" s="307"/>
    </row>
    <row r="8" spans="1:4">
      <c r="A8" s="302" t="s">
        <v>89</v>
      </c>
      <c r="B8" s="303"/>
      <c r="C8" s="303"/>
      <c r="D8" s="304"/>
    </row>
    <row r="9" spans="1:4">
      <c r="A9" s="308" t="s">
        <v>211</v>
      </c>
      <c r="B9" s="309"/>
      <c r="C9" s="309"/>
      <c r="D9" s="310"/>
    </row>
    <row r="13" spans="1:4">
      <c r="A13" s="191"/>
      <c r="B13" s="191"/>
      <c r="C13" s="191"/>
      <c r="D13" s="192"/>
    </row>
    <row r="14" spans="1:4">
      <c r="A14" s="193"/>
      <c r="B14" s="193"/>
      <c r="C14" s="194" t="s">
        <v>3</v>
      </c>
      <c r="D14" s="194" t="s">
        <v>3</v>
      </c>
    </row>
    <row r="15" spans="1:4" ht="32.25" customHeight="1">
      <c r="A15" s="195" t="s">
        <v>90</v>
      </c>
      <c r="B15" s="290" t="s">
        <v>208</v>
      </c>
      <c r="C15" s="291" t="s">
        <v>209</v>
      </c>
      <c r="D15" s="292" t="s">
        <v>210</v>
      </c>
    </row>
    <row r="16" spans="1:4">
      <c r="A16" s="196"/>
      <c r="B16" s="197"/>
      <c r="C16" s="197"/>
      <c r="D16" s="197"/>
    </row>
    <row r="17" spans="1:4">
      <c r="A17" s="198"/>
      <c r="B17" s="185"/>
      <c r="C17" s="185"/>
      <c r="D17" s="185"/>
    </row>
    <row r="18" spans="1:4">
      <c r="A18" s="199" t="s">
        <v>91</v>
      </c>
      <c r="B18" s="200">
        <v>1404194962.8299999</v>
      </c>
      <c r="C18" s="200">
        <v>1404194962.8299999</v>
      </c>
      <c r="D18" s="201">
        <f>9151344423.88+C18</f>
        <v>10555539386.709999</v>
      </c>
    </row>
    <row r="19" spans="1:4">
      <c r="A19" s="202"/>
      <c r="B19" s="185"/>
      <c r="C19" s="185"/>
      <c r="D19" s="185"/>
    </row>
    <row r="20" spans="1:4">
      <c r="A20" s="202"/>
      <c r="B20" s="185"/>
      <c r="C20" s="185"/>
      <c r="D20" s="185"/>
    </row>
    <row r="21" spans="1:4">
      <c r="A21" s="199" t="s">
        <v>92</v>
      </c>
      <c r="B21" s="203">
        <f>5%*B18</f>
        <v>70209748.141499996</v>
      </c>
      <c r="C21" s="203">
        <f>5%*C18</f>
        <v>70209748.141499996</v>
      </c>
      <c r="D21" s="200">
        <f>5%*D18</f>
        <v>527776969.3355</v>
      </c>
    </row>
    <row r="22" spans="1:4">
      <c r="A22" s="204"/>
      <c r="B22" s="205"/>
      <c r="C22" s="205"/>
      <c r="D22" s="185"/>
    </row>
    <row r="23" spans="1:4" ht="13.5" thickBot="1">
      <c r="A23" s="206"/>
      <c r="B23" s="205"/>
      <c r="C23" s="205"/>
      <c r="D23" s="185"/>
    </row>
    <row r="24" spans="1:4" ht="13.5" thickBot="1">
      <c r="A24" s="207"/>
      <c r="B24" s="208"/>
      <c r="C24" s="208"/>
      <c r="D24" s="208"/>
    </row>
    <row r="25" spans="1:4" ht="13.5" thickBot="1">
      <c r="A25" s="209" t="s">
        <v>93</v>
      </c>
      <c r="B25" s="210">
        <f>SUM(B18:B24)</f>
        <v>1474404710.9714999</v>
      </c>
      <c r="C25" s="210">
        <f>SUM(C18:C24)</f>
        <v>1474404710.9714999</v>
      </c>
      <c r="D25" s="211">
        <f>SUM(D18:D24)</f>
        <v>11083316356.0455</v>
      </c>
    </row>
    <row r="26" spans="1:4">
      <c r="A26" s="212"/>
      <c r="B26" s="213"/>
      <c r="C26" s="213"/>
      <c r="D26" s="213"/>
    </row>
    <row r="29" spans="1:4">
      <c r="A29" s="152" t="s">
        <v>94</v>
      </c>
    </row>
  </sheetData>
  <mergeCells count="5">
    <mergeCell ref="A5:D5"/>
    <mergeCell ref="A6:D6"/>
    <mergeCell ref="A7:D7"/>
    <mergeCell ref="A8:D8"/>
    <mergeCell ref="A9:D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H42"/>
  <sheetViews>
    <sheetView topLeftCell="A31" workbookViewId="0">
      <selection activeCell="C24" sqref="C24"/>
    </sheetView>
  </sheetViews>
  <sheetFormatPr defaultRowHeight="12.75"/>
  <cols>
    <col min="1" max="1" width="9.140625" style="152"/>
    <col min="2" max="2" width="5.85546875" style="152" customWidth="1"/>
    <col min="3" max="3" width="53" style="152" customWidth="1"/>
    <col min="4" max="4" width="46.5703125" style="152" customWidth="1"/>
    <col min="5" max="5" width="19.42578125" style="152" customWidth="1"/>
    <col min="6" max="6" width="14" style="152" customWidth="1"/>
    <col min="7" max="7" width="14.28515625" style="152" customWidth="1"/>
    <col min="8" max="8" width="12.7109375" style="152" customWidth="1"/>
    <col min="9" max="16384" width="9.140625" style="152"/>
  </cols>
  <sheetData>
    <row r="1" spans="3:8">
      <c r="C1" s="150"/>
      <c r="D1" s="150"/>
      <c r="E1" s="150"/>
      <c r="F1" s="150"/>
      <c r="G1" s="150"/>
      <c r="H1" s="151"/>
    </row>
    <row r="2" spans="3:8">
      <c r="C2" s="303"/>
      <c r="D2" s="303"/>
      <c r="E2" s="303"/>
      <c r="F2" s="150"/>
      <c r="G2" s="150"/>
      <c r="H2" s="151"/>
    </row>
    <row r="3" spans="3:8">
      <c r="C3" s="302" t="s">
        <v>95</v>
      </c>
      <c r="D3" s="303"/>
      <c r="E3" s="303"/>
      <c r="F3" s="303"/>
      <c r="G3" s="303"/>
      <c r="H3" s="304"/>
    </row>
    <row r="4" spans="3:8" ht="15">
      <c r="C4" s="305" t="s">
        <v>88</v>
      </c>
      <c r="D4" s="306"/>
      <c r="E4" s="306"/>
      <c r="F4" s="306"/>
      <c r="G4" s="306"/>
      <c r="H4" s="307"/>
    </row>
    <row r="5" spans="3:8" ht="15">
      <c r="C5" s="305" t="s">
        <v>96</v>
      </c>
      <c r="D5" s="306"/>
      <c r="E5" s="306"/>
      <c r="F5" s="306"/>
      <c r="G5" s="306"/>
      <c r="H5" s="307"/>
    </row>
    <row r="6" spans="3:8" ht="15">
      <c r="C6" s="153"/>
      <c r="D6" s="154"/>
      <c r="E6" s="154"/>
      <c r="F6" s="155"/>
      <c r="G6" s="155"/>
      <c r="H6" s="156"/>
    </row>
    <row r="7" spans="3:8" s="158" customFormat="1" ht="24">
      <c r="C7" s="157" t="s">
        <v>97</v>
      </c>
      <c r="D7" s="157" t="s">
        <v>98</v>
      </c>
      <c r="E7" s="157" t="s">
        <v>99</v>
      </c>
      <c r="F7" s="157" t="s">
        <v>100</v>
      </c>
      <c r="G7" s="157" t="s">
        <v>101</v>
      </c>
      <c r="H7" s="157" t="s">
        <v>102</v>
      </c>
    </row>
    <row r="8" spans="3:8" ht="29.25" customHeight="1">
      <c r="C8" s="159" t="s">
        <v>103</v>
      </c>
      <c r="D8" s="159" t="s">
        <v>104</v>
      </c>
      <c r="E8" s="159" t="s">
        <v>105</v>
      </c>
      <c r="F8" s="160" t="s">
        <v>106</v>
      </c>
      <c r="G8" s="161" t="s">
        <v>107</v>
      </c>
      <c r="H8" s="160" t="s">
        <v>106</v>
      </c>
    </row>
    <row r="9" spans="3:8" ht="45">
      <c r="C9" s="159" t="s">
        <v>108</v>
      </c>
      <c r="D9" s="159" t="s">
        <v>109</v>
      </c>
      <c r="E9" s="159" t="s">
        <v>110</v>
      </c>
      <c r="F9" s="160" t="s">
        <v>111</v>
      </c>
      <c r="G9" s="161" t="s">
        <v>107</v>
      </c>
      <c r="H9" s="160" t="s">
        <v>111</v>
      </c>
    </row>
    <row r="10" spans="3:8" ht="30">
      <c r="C10" s="159" t="s">
        <v>112</v>
      </c>
      <c r="D10" s="159" t="s">
        <v>113</v>
      </c>
      <c r="E10" s="159" t="s">
        <v>114</v>
      </c>
      <c r="F10" s="160" t="s">
        <v>115</v>
      </c>
      <c r="G10" s="161" t="s">
        <v>107</v>
      </c>
      <c r="H10" s="160" t="s">
        <v>115</v>
      </c>
    </row>
    <row r="11" spans="3:8" ht="34.5" customHeight="1">
      <c r="C11" s="159" t="s">
        <v>116</v>
      </c>
      <c r="D11" s="159" t="s">
        <v>117</v>
      </c>
      <c r="E11" s="159" t="s">
        <v>110</v>
      </c>
      <c r="F11" s="160" t="s">
        <v>118</v>
      </c>
      <c r="G11" s="161" t="s">
        <v>107</v>
      </c>
      <c r="H11" s="160" t="s">
        <v>118</v>
      </c>
    </row>
    <row r="12" spans="3:8" ht="44.25" customHeight="1">
      <c r="C12" s="159" t="s">
        <v>119</v>
      </c>
      <c r="D12" s="159" t="s">
        <v>120</v>
      </c>
      <c r="E12" s="159" t="s">
        <v>110</v>
      </c>
      <c r="F12" s="160" t="s">
        <v>121</v>
      </c>
      <c r="G12" s="161" t="s">
        <v>107</v>
      </c>
      <c r="H12" s="160" t="s">
        <v>121</v>
      </c>
    </row>
    <row r="13" spans="3:8" ht="30.75" thickBot="1">
      <c r="C13" s="162" t="s">
        <v>122</v>
      </c>
      <c r="D13" s="162" t="s">
        <v>123</v>
      </c>
      <c r="E13" s="162" t="s">
        <v>110</v>
      </c>
      <c r="F13" s="163" t="s">
        <v>124</v>
      </c>
      <c r="G13" s="161" t="s">
        <v>107</v>
      </c>
      <c r="H13" s="163" t="s">
        <v>124</v>
      </c>
    </row>
    <row r="14" spans="3:8" ht="15">
      <c r="C14" s="311" t="s">
        <v>125</v>
      </c>
      <c r="D14" s="164" t="s">
        <v>126</v>
      </c>
      <c r="E14" s="314" t="s">
        <v>110</v>
      </c>
      <c r="F14" s="317" t="s">
        <v>127</v>
      </c>
      <c r="G14" s="317" t="s">
        <v>107</v>
      </c>
      <c r="H14" s="317" t="s">
        <v>127</v>
      </c>
    </row>
    <row r="15" spans="3:8" ht="15">
      <c r="C15" s="312"/>
      <c r="D15" s="159" t="s">
        <v>128</v>
      </c>
      <c r="E15" s="315"/>
      <c r="F15" s="318"/>
      <c r="G15" s="318"/>
      <c r="H15" s="318"/>
    </row>
    <row r="16" spans="3:8" ht="15">
      <c r="C16" s="312"/>
      <c r="D16" s="159" t="s">
        <v>129</v>
      </c>
      <c r="E16" s="315"/>
      <c r="F16" s="318"/>
      <c r="G16" s="318"/>
      <c r="H16" s="318"/>
    </row>
    <row r="17" spans="3:8" ht="12.75" customHeight="1" thickBot="1">
      <c r="C17" s="313"/>
      <c r="D17" s="165" t="s">
        <v>130</v>
      </c>
      <c r="E17" s="316"/>
      <c r="F17" s="319"/>
      <c r="G17" s="319"/>
      <c r="H17" s="319"/>
    </row>
    <row r="18" spans="3:8" ht="19.5" customHeight="1" thickBot="1">
      <c r="C18" s="166" t="s">
        <v>131</v>
      </c>
      <c r="D18" s="166" t="s">
        <v>132</v>
      </c>
      <c r="E18" s="166" t="s">
        <v>110</v>
      </c>
      <c r="F18" s="167" t="s">
        <v>133</v>
      </c>
      <c r="G18" s="168" t="s">
        <v>107</v>
      </c>
      <c r="H18" s="167" t="s">
        <v>133</v>
      </c>
    </row>
    <row r="19" spans="3:8" ht="19.5" customHeight="1">
      <c r="C19" s="311" t="s">
        <v>134</v>
      </c>
      <c r="D19" s="169" t="s">
        <v>135</v>
      </c>
      <c r="E19" s="314" t="s">
        <v>110</v>
      </c>
      <c r="F19" s="317" t="s">
        <v>136</v>
      </c>
      <c r="G19" s="317" t="s">
        <v>107</v>
      </c>
      <c r="H19" s="317" t="s">
        <v>136</v>
      </c>
    </row>
    <row r="20" spans="3:8" ht="19.5" customHeight="1">
      <c r="C20" s="312"/>
      <c r="D20" s="170" t="s">
        <v>137</v>
      </c>
      <c r="E20" s="315"/>
      <c r="F20" s="318"/>
      <c r="G20" s="320"/>
      <c r="H20" s="318"/>
    </row>
    <row r="21" spans="3:8" ht="12.75" customHeight="1" thickBot="1">
      <c r="C21" s="313"/>
      <c r="D21" s="171" t="s">
        <v>138</v>
      </c>
      <c r="E21" s="316"/>
      <c r="F21" s="319"/>
      <c r="G21" s="321"/>
      <c r="H21" s="319"/>
    </row>
    <row r="22" spans="3:8" ht="62.25" customHeight="1">
      <c r="C22" s="172" t="s">
        <v>139</v>
      </c>
      <c r="D22" s="173" t="s">
        <v>140</v>
      </c>
      <c r="E22" s="172" t="s">
        <v>141</v>
      </c>
      <c r="F22" s="174" t="s">
        <v>142</v>
      </c>
      <c r="G22" s="175" t="s">
        <v>107</v>
      </c>
      <c r="H22" s="174" t="s">
        <v>142</v>
      </c>
    </row>
    <row r="23" spans="3:8" ht="57.75" customHeight="1">
      <c r="C23" s="159" t="s">
        <v>143</v>
      </c>
      <c r="D23" s="176" t="s">
        <v>144</v>
      </c>
      <c r="E23" s="159" t="s">
        <v>105</v>
      </c>
      <c r="F23" s="160" t="s">
        <v>145</v>
      </c>
      <c r="G23" s="175" t="s">
        <v>107</v>
      </c>
      <c r="H23" s="160" t="s">
        <v>145</v>
      </c>
    </row>
    <row r="24" spans="3:8" ht="60.75" customHeight="1">
      <c r="C24" s="159" t="s">
        <v>146</v>
      </c>
      <c r="D24" s="173" t="s">
        <v>147</v>
      </c>
      <c r="E24" s="159" t="s">
        <v>148</v>
      </c>
      <c r="F24" s="160" t="s">
        <v>149</v>
      </c>
      <c r="G24" s="175" t="s">
        <v>107</v>
      </c>
      <c r="H24" s="161" t="s">
        <v>149</v>
      </c>
    </row>
    <row r="25" spans="3:8" ht="47.25" customHeight="1">
      <c r="C25" s="170" t="s">
        <v>150</v>
      </c>
      <c r="D25" s="170" t="s">
        <v>151</v>
      </c>
      <c r="E25" s="159" t="s">
        <v>148</v>
      </c>
      <c r="F25" s="160" t="s">
        <v>152</v>
      </c>
      <c r="G25" s="175" t="s">
        <v>107</v>
      </c>
      <c r="H25" s="161" t="s">
        <v>152</v>
      </c>
    </row>
    <row r="26" spans="3:8" ht="60.75" customHeight="1">
      <c r="C26" s="170" t="s">
        <v>153</v>
      </c>
      <c r="D26" s="173" t="s">
        <v>154</v>
      </c>
      <c r="E26" s="159" t="s">
        <v>110</v>
      </c>
      <c r="F26" s="160" t="s">
        <v>155</v>
      </c>
      <c r="G26" s="175" t="s">
        <v>107</v>
      </c>
      <c r="H26" s="161" t="s">
        <v>155</v>
      </c>
    </row>
    <row r="27" spans="3:8" ht="30">
      <c r="C27" s="159" t="s">
        <v>156</v>
      </c>
      <c r="D27" s="173" t="s">
        <v>157</v>
      </c>
      <c r="E27" s="159" t="s">
        <v>114</v>
      </c>
      <c r="F27" s="160" t="s">
        <v>158</v>
      </c>
      <c r="G27" s="175" t="s">
        <v>107</v>
      </c>
      <c r="H27" s="161" t="s">
        <v>158</v>
      </c>
    </row>
    <row r="28" spans="3:8" ht="45">
      <c r="C28" s="159" t="s">
        <v>159</v>
      </c>
      <c r="D28" s="177" t="s">
        <v>160</v>
      </c>
      <c r="E28" s="159" t="s">
        <v>141</v>
      </c>
      <c r="F28" s="160" t="s">
        <v>161</v>
      </c>
      <c r="G28" s="175" t="s">
        <v>107</v>
      </c>
      <c r="H28" s="161" t="s">
        <v>161</v>
      </c>
    </row>
    <row r="29" spans="3:8" ht="45">
      <c r="C29" s="322" t="s">
        <v>162</v>
      </c>
      <c r="D29" s="170" t="s">
        <v>163</v>
      </c>
      <c r="E29" s="315" t="s">
        <v>148</v>
      </c>
      <c r="F29" s="324" t="s">
        <v>164</v>
      </c>
      <c r="G29" s="324" t="s">
        <v>107</v>
      </c>
      <c r="H29" s="324" t="s">
        <v>164</v>
      </c>
    </row>
    <row r="30" spans="3:8" ht="30.75" customHeight="1">
      <c r="C30" s="323"/>
      <c r="D30" s="170" t="s">
        <v>165</v>
      </c>
      <c r="E30" s="315"/>
      <c r="F30" s="325"/>
      <c r="G30" s="325"/>
      <c r="H30" s="325"/>
    </row>
    <row r="31" spans="3:8" ht="44.25" customHeight="1">
      <c r="C31" s="159" t="s">
        <v>166</v>
      </c>
      <c r="D31" s="173" t="s">
        <v>167</v>
      </c>
      <c r="E31" s="159" t="s">
        <v>168</v>
      </c>
      <c r="F31" s="160" t="s">
        <v>169</v>
      </c>
      <c r="G31" s="161" t="s">
        <v>107</v>
      </c>
      <c r="H31" s="160" t="s">
        <v>169</v>
      </c>
    </row>
    <row r="32" spans="3:8" ht="62.25" customHeight="1">
      <c r="C32" s="170" t="s">
        <v>170</v>
      </c>
      <c r="D32" s="159" t="s">
        <v>171</v>
      </c>
      <c r="E32" s="159" t="s">
        <v>172</v>
      </c>
      <c r="F32" s="160" t="s">
        <v>152</v>
      </c>
      <c r="G32" s="161" t="s">
        <v>107</v>
      </c>
      <c r="H32" s="160" t="s">
        <v>152</v>
      </c>
    </row>
    <row r="33" spans="3:8" ht="60">
      <c r="C33" s="159" t="s">
        <v>173</v>
      </c>
      <c r="D33" s="178" t="s">
        <v>174</v>
      </c>
      <c r="E33" s="159" t="s">
        <v>175</v>
      </c>
      <c r="F33" s="160" t="s">
        <v>176</v>
      </c>
      <c r="G33" s="161" t="s">
        <v>107</v>
      </c>
      <c r="H33" s="160" t="s">
        <v>176</v>
      </c>
    </row>
    <row r="34" spans="3:8" ht="45">
      <c r="C34" s="159" t="s">
        <v>177</v>
      </c>
      <c r="D34" s="179" t="s">
        <v>178</v>
      </c>
      <c r="E34" s="180" t="s">
        <v>110</v>
      </c>
      <c r="F34" s="161" t="s">
        <v>115</v>
      </c>
      <c r="G34" s="161" t="s">
        <v>107</v>
      </c>
      <c r="H34" s="161" t="s">
        <v>115</v>
      </c>
    </row>
    <row r="35" spans="3:8" ht="60.75" thickBot="1">
      <c r="C35" s="159" t="s">
        <v>179</v>
      </c>
      <c r="D35" s="178" t="s">
        <v>180</v>
      </c>
      <c r="E35" s="181" t="s">
        <v>110</v>
      </c>
      <c r="F35" s="161" t="s">
        <v>181</v>
      </c>
      <c r="G35" s="161" t="s">
        <v>107</v>
      </c>
      <c r="H35" s="161" t="s">
        <v>181</v>
      </c>
    </row>
    <row r="36" spans="3:8" ht="44.25" customHeight="1" thickBot="1">
      <c r="C36" s="170" t="s">
        <v>182</v>
      </c>
      <c r="D36" s="178" t="s">
        <v>183</v>
      </c>
      <c r="E36" s="181" t="s">
        <v>114</v>
      </c>
      <c r="F36" s="161" t="s">
        <v>184</v>
      </c>
      <c r="G36" s="161" t="s">
        <v>107</v>
      </c>
      <c r="H36" s="161" t="s">
        <v>184</v>
      </c>
    </row>
    <row r="37" spans="3:8" ht="78.75" customHeight="1">
      <c r="C37" s="170" t="s">
        <v>185</v>
      </c>
      <c r="D37" s="179" t="s">
        <v>194</v>
      </c>
      <c r="E37" s="180" t="s">
        <v>186</v>
      </c>
      <c r="F37" s="160" t="s">
        <v>187</v>
      </c>
      <c r="G37" s="161" t="s">
        <v>107</v>
      </c>
      <c r="H37" s="160" t="s">
        <v>187</v>
      </c>
    </row>
    <row r="38" spans="3:8" ht="47.25">
      <c r="C38" s="182" t="s">
        <v>188</v>
      </c>
      <c r="D38" s="178" t="s">
        <v>189</v>
      </c>
      <c r="E38" s="183" t="s">
        <v>190</v>
      </c>
      <c r="F38" s="184" t="s">
        <v>191</v>
      </c>
      <c r="G38" s="161" t="s">
        <v>107</v>
      </c>
      <c r="H38" s="184" t="s">
        <v>191</v>
      </c>
    </row>
    <row r="39" spans="3:8" ht="12.75" customHeight="1">
      <c r="C39" s="185"/>
      <c r="D39" s="159"/>
      <c r="E39" s="159"/>
      <c r="F39" s="185"/>
      <c r="G39" s="185"/>
      <c r="H39" s="185"/>
    </row>
    <row r="40" spans="3:8" ht="12.75" customHeight="1">
      <c r="C40" s="150"/>
      <c r="D40" s="177"/>
      <c r="E40" s="177"/>
    </row>
    <row r="41" spans="3:8" ht="13.5" customHeight="1">
      <c r="C41" s="150" t="s">
        <v>192</v>
      </c>
      <c r="D41" s="177"/>
      <c r="E41" s="177"/>
    </row>
    <row r="42" spans="3:8">
      <c r="G42" s="186"/>
    </row>
  </sheetData>
  <mergeCells count="19">
    <mergeCell ref="C2:E2"/>
    <mergeCell ref="C3:H3"/>
    <mergeCell ref="C4:H4"/>
    <mergeCell ref="C5:H5"/>
    <mergeCell ref="C14:C17"/>
    <mergeCell ref="E14:E17"/>
    <mergeCell ref="F14:F17"/>
    <mergeCell ref="G14:G17"/>
    <mergeCell ref="H14:H17"/>
    <mergeCell ref="C29:C30"/>
    <mergeCell ref="E29:E30"/>
    <mergeCell ref="F29:F30"/>
    <mergeCell ref="G29:G30"/>
    <mergeCell ref="H29:H30"/>
    <mergeCell ref="C19:C21"/>
    <mergeCell ref="E19:E21"/>
    <mergeCell ref="F19:F21"/>
    <mergeCell ref="G19:G21"/>
    <mergeCell ref="H19:H2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Sources and Uses of funds </vt:lpstr>
      <vt:lpstr>Uses of Funds as per PIM</vt:lpstr>
      <vt:lpstr>EEP Statement </vt:lpstr>
      <vt:lpstr>DLI Statement </vt:lpstr>
    </vt:vector>
  </TitlesOfParts>
  <Company>TANROADS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Abhuohien Ebewele</cp:lastModifiedBy>
  <cp:revision>3</cp:revision>
  <cp:lastPrinted>2017-08-01T12:00:29Z</cp:lastPrinted>
  <dcterms:created xsi:type="dcterms:W3CDTF">2007-11-21T06:38:14Z</dcterms:created>
  <dcterms:modified xsi:type="dcterms:W3CDTF">2018-07-16T13:53:15Z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TANROADS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