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Sources and Uses of Funds" sheetId="1" r:id="rId1"/>
    <sheet name="Uses of Funds as per PIM" sheetId="2" r:id="rId2"/>
    <sheet name="EEP Statement" sheetId="3" r:id="rId3"/>
    <sheet name="DLI Statement" sheetId="4" r:id="rId4"/>
  </sheets>
  <definedNames/>
  <calcPr fullCalcOnLoad="1"/>
</workbook>
</file>

<file path=xl/sharedStrings.xml><?xml version="1.0" encoding="utf-8"?>
<sst xmlns="http://schemas.openxmlformats.org/spreadsheetml/2006/main" count="316" uniqueCount="203">
  <si>
    <t>Total</t>
  </si>
  <si>
    <t>Expenditure</t>
  </si>
  <si>
    <t>Sources of Fund</t>
  </si>
  <si>
    <t>Opening Cash Balance</t>
  </si>
  <si>
    <t>Add Receipts</t>
  </si>
  <si>
    <t>Total Financing</t>
  </si>
  <si>
    <t>Total Closing Cash Balance</t>
  </si>
  <si>
    <t>Actual</t>
  </si>
  <si>
    <t>Planned</t>
  </si>
  <si>
    <t>Variance</t>
  </si>
  <si>
    <t>Project</t>
  </si>
  <si>
    <t>Revised</t>
  </si>
  <si>
    <t>PAD</t>
  </si>
  <si>
    <t>Closing Balances</t>
  </si>
  <si>
    <t>Sub Total</t>
  </si>
  <si>
    <t>Explanation of</t>
  </si>
  <si>
    <t xml:space="preserve">PAD /Life of </t>
  </si>
  <si>
    <t>Financial Year End</t>
  </si>
  <si>
    <t>Cummulative for</t>
  </si>
  <si>
    <t xml:space="preserve">Cummulative for  </t>
  </si>
  <si>
    <t>Statement of Sources and Uses of Funds</t>
  </si>
  <si>
    <t>World Bank IDA Funds</t>
  </si>
  <si>
    <t>AFRICA HIGHER EDUCATION CENTERS OF EXCELLENCE PROJECT</t>
  </si>
  <si>
    <t xml:space="preserve">Grand Total Uses of Funds </t>
  </si>
  <si>
    <t>Government Funds</t>
  </si>
  <si>
    <t>Less:  ACE Expenditure as per Project Implementation Plan</t>
  </si>
  <si>
    <t>Expenditure Classification 1 as per Project Implementation Plan</t>
  </si>
  <si>
    <t>Expenditure Classification 2 as per Project Implementation Plan</t>
  </si>
  <si>
    <t xml:space="preserve">AFRICA HIGHER EDUCATION CENTERS OF EXCELLENCE PROJECT </t>
  </si>
  <si>
    <t>(NAIRA)</t>
  </si>
  <si>
    <t>Uses of Funds by project activities</t>
  </si>
  <si>
    <t>Work on the PAD/Life of project for the period</t>
  </si>
  <si>
    <t>Grand total of the funds</t>
  </si>
  <si>
    <t>Enhanced Capacity To Deliver Regional High Quality Training</t>
  </si>
  <si>
    <t>Enhanced Capacity To Deliver Applied Research To Address Regional Development Challenges</t>
  </si>
  <si>
    <t>Build/Use Industry/Sector Partnership To Impact Of Ace On Development And Increased Relevance Of Centre Education And Research</t>
  </si>
  <si>
    <t>Build And Strengthen Regional And International Academic Partnership</t>
  </si>
  <si>
    <t>Enhance Governance And Management Of Ace And The Participating University</t>
  </si>
  <si>
    <t>Total Uses of Funds By Components</t>
  </si>
  <si>
    <t>Administrative Salaries</t>
  </si>
  <si>
    <t>Junior Staff Salaries</t>
  </si>
  <si>
    <t>Visiting Lecturer Salaries</t>
  </si>
  <si>
    <t>Vehicle</t>
  </si>
  <si>
    <t>Website Development</t>
  </si>
  <si>
    <t>Laboratory and Teaching Equipment</t>
  </si>
  <si>
    <t>Transport and Travelling</t>
  </si>
  <si>
    <t>Fuel Charges (Diesel, Petrol)</t>
  </si>
  <si>
    <t>Guest Feeding and other charges</t>
  </si>
  <si>
    <t>Communication and Postage Charges</t>
  </si>
  <si>
    <t>Professional Conferences/Workshop (Local)</t>
  </si>
  <si>
    <t>Vehicle License and Insurance</t>
  </si>
  <si>
    <t>Books, Journals, World Health Magazines, Etc.</t>
  </si>
  <si>
    <t>Computer and Office Equipment</t>
  </si>
  <si>
    <t>Generator  (100 KVA)</t>
  </si>
  <si>
    <t>Civil Works ( CERHI Building Complex)</t>
  </si>
  <si>
    <t>Professional Associations and Journal Subscription fees</t>
  </si>
  <si>
    <t>NHIS Charges for Students and CERHI Staff.</t>
  </si>
  <si>
    <t>Internet Subscription and IT Maintenance/Support</t>
  </si>
  <si>
    <t>Laboratory Practice and Consumables</t>
  </si>
  <si>
    <t>Advert and Interviews Expenses</t>
  </si>
  <si>
    <t>Professional Conferences /Workshop (Overseas)</t>
  </si>
  <si>
    <t>Expenditure Classification 3 as per Project Implementation Plan</t>
  </si>
  <si>
    <t>Facility and infrastructure maintenance</t>
  </si>
  <si>
    <t>Expenditure Classification 4 as per Project Implementation Plan</t>
  </si>
  <si>
    <t>Furniture &amp; Fittings</t>
  </si>
  <si>
    <t>Electrical Electronics Equipment</t>
  </si>
  <si>
    <t>Curriculum Workshop</t>
  </si>
  <si>
    <t>Students Scholarship</t>
  </si>
  <si>
    <t>Students Prizes and Awards</t>
  </si>
  <si>
    <t>Electricity Bill</t>
  </si>
  <si>
    <t>Water Rate/Bill and maintenance</t>
  </si>
  <si>
    <t>Expenditure Classification 5 as per Project Implementation Plan</t>
  </si>
  <si>
    <t>Accounting Information System Software</t>
  </si>
  <si>
    <t>Staff Training</t>
  </si>
  <si>
    <t>Bank Charges</t>
  </si>
  <si>
    <t>CENTRE OF EXCELLENCE IN REPRODUCTIVE HEALTH INNOVATION, UNIVERSITY OF BENIN</t>
  </si>
  <si>
    <t>CENTRE OF EXCELLENCE IN REPRODUCTIVE HEALTH INNOVATION, UNIVERSITY OF BENIN.</t>
  </si>
  <si>
    <t xml:space="preserve">Semi-Annual Period ending Dec., 2016  </t>
  </si>
  <si>
    <t>Financial Year End (Jan-Dec., 2016)</t>
  </si>
  <si>
    <t>Semi-Annual Period ending December, 2016</t>
  </si>
  <si>
    <t>Zenith Naira account</t>
  </si>
  <si>
    <t>Audit fees</t>
  </si>
  <si>
    <t>Stationeries and Consumables</t>
  </si>
  <si>
    <t>Miscelaneous and Sundry Expences*</t>
  </si>
  <si>
    <t>Student  Fees (USD: Cash in transit)</t>
  </si>
  <si>
    <t>Student Fees USD</t>
  </si>
  <si>
    <t>Student Fees Naira</t>
  </si>
  <si>
    <t>Zenith Dom account $39,187.66@ N200/$</t>
  </si>
  <si>
    <t>AFRICA HIGHER EDUCATION CENTERS OF EXCELLENCE PROJECT (126974)</t>
  </si>
  <si>
    <t xml:space="preserve">Statement of Reimbursable Eligible Expenditure Programs (EEPs) </t>
  </si>
  <si>
    <t>for the semi-annual period ending December 2016</t>
  </si>
  <si>
    <t>Eligible Expenditure Program (EEP)</t>
  </si>
  <si>
    <t>Semi-Annual Period ending Dec., 2016 (N)</t>
  </si>
  <si>
    <t>Financial Year End (Jan-Dec 2016) (N)</t>
  </si>
  <si>
    <t>PAD/Life of Project (Jul 2015-Dec 2016) (N)</t>
  </si>
  <si>
    <t>EEP 1: Salaries</t>
  </si>
  <si>
    <t>EEP 2: Non Procurable Expenditure as defined in Financing Agreement</t>
  </si>
  <si>
    <t>Total EEPs</t>
  </si>
  <si>
    <t xml:space="preserve">Work on cummulative for the life of  project for each Centre </t>
  </si>
  <si>
    <t>CENTRE OF EXCELLENCE IN REPRODCUTIVE HEALTH INNOVATION, UNIVERSITY OF BENIN.</t>
  </si>
  <si>
    <t>NOTES ANNEX</t>
  </si>
  <si>
    <t>DISBURSEMENT LINKED TO INDICATORS</t>
  </si>
  <si>
    <t>ACTIONS TO BE COMPLETED</t>
  </si>
  <si>
    <t>STATUS OF ACTIONS COMPLETION</t>
  </si>
  <si>
    <t>AMOUNT ALLOCATED</t>
  </si>
  <si>
    <t>AMOUNT DISBURSED</t>
  </si>
  <si>
    <t>UNDISBURSED BALANCE</t>
  </si>
  <si>
    <t>DLR 1.1 …Develop and manage CERHI Website</t>
  </si>
  <si>
    <t>Plans are in progress to link website to partner institutions</t>
  </si>
  <si>
    <t>Yes (70%)</t>
  </si>
  <si>
    <t>$15,000</t>
  </si>
  <si>
    <t>nil</t>
  </si>
  <si>
    <t>DLR 1.2…Establish meeting schedules for the Project Implementation Committee and the International Advisory Board</t>
  </si>
  <si>
    <t>PMC, EPMC and IAB meetings have been regular and well attended</t>
  </si>
  <si>
    <t>Yes (100%)</t>
  </si>
  <si>
    <t>$108,000</t>
  </si>
  <si>
    <t>DLR 1.3…Procure vehicles critical to centre transportation and organization</t>
  </si>
  <si>
    <t>Yet to procure one car/SUV</t>
  </si>
  <si>
    <t>Yes (50%)</t>
  </si>
  <si>
    <t>$80,000</t>
  </si>
  <si>
    <t>DLR 1.4…Leadership identification and development of centre coordinators from the regional partner institutions</t>
  </si>
  <si>
    <t>Co ordinators are regular at EPMC meetings.</t>
  </si>
  <si>
    <t>$55,000</t>
  </si>
  <si>
    <t>DLR 2.1 …Organize curriculum review/development workshop involvement regional and international partners</t>
  </si>
  <si>
    <t>Curriculum review/development from 25th March to 26th June 2015. Senate approval of courses on July 9th, 2015.</t>
  </si>
  <si>
    <t>$68,500</t>
  </si>
  <si>
    <t>DLR 2.2…Develop new masters program curriculum</t>
  </si>
  <si>
    <t>4 new Masters in addition to a revision of the MPH curriculum was done</t>
  </si>
  <si>
    <t>$24,000</t>
  </si>
  <si>
    <t>DLR 2.3…Enrol and run new masters programs</t>
  </si>
  <si>
    <t xml:space="preserve"> bb</t>
  </si>
  <si>
    <t>$68,578</t>
  </si>
  <si>
    <t>Nursing 32</t>
  </si>
  <si>
    <t>MPHRH 25</t>
  </si>
  <si>
    <t>MPH 26</t>
  </si>
  <si>
    <t>DLR 2.4…Develop new PhD curriculum</t>
  </si>
  <si>
    <t>4 new PhD curricula were developed</t>
  </si>
  <si>
    <t>$19,000</t>
  </si>
  <si>
    <t>DLR 2.5…Enrol and run new PhD programs</t>
  </si>
  <si>
    <t>Health economics 1</t>
  </si>
  <si>
    <t>$33,520</t>
  </si>
  <si>
    <t>O&amp;G 2, Nursing 5</t>
  </si>
  <si>
    <t>MPHRH 5</t>
  </si>
  <si>
    <t>DLR 2.6 …Plan and execute short term courses in RH at UNIBEN and in partner institutions</t>
  </si>
  <si>
    <t>Short course organized maternal mortality prevention, RH research agenda setting/  methodology, proposal writing, data management and analysis in biomedical research.</t>
  </si>
  <si>
    <t>Yes (20%)</t>
  </si>
  <si>
    <t>$157,740</t>
  </si>
  <si>
    <t>DLR 2.7 …Improving faculty teaching methods and faculty develop</t>
  </si>
  <si>
    <t>Workshop on pedagogy organized by the University for all faculty.</t>
  </si>
  <si>
    <t>$40,000</t>
  </si>
  <si>
    <t>DLR 2.8 …Procurement of e-learning materials, new learning technologies, and multi-nodal learning materials and platforms</t>
  </si>
  <si>
    <t>All departments have benefited from procurement of e learning materials. Access to online content, e-learning platform when building is completed</t>
  </si>
  <si>
    <t>Yes (30%)</t>
  </si>
  <si>
    <t>$247,050</t>
  </si>
  <si>
    <t>DLR 2.9 …Design, initiate construction of teaching facility including seminar rooms and e-learning centre (combined with core research facility)</t>
  </si>
  <si>
    <t>Civil work almost completed.</t>
  </si>
  <si>
    <t>$400,000</t>
  </si>
  <si>
    <t>DLR 2.10 …Develop and deploy e-learning platform</t>
  </si>
  <si>
    <t>$200,000</t>
  </si>
  <si>
    <t>DLR 3.1 …Procure General Research equipment.</t>
  </si>
  <si>
    <t>No</t>
  </si>
  <si>
    <t>$169,159</t>
  </si>
  <si>
    <t>DLR 3.2…Build a multidisciplinary team to develop regional research collaborations</t>
  </si>
  <si>
    <t>8 research teams have been developed. Following a workshop on research agenda setting. Awaiting proposals from the team members.</t>
  </si>
  <si>
    <t>Yes (60%)</t>
  </si>
  <si>
    <t>$45,500</t>
  </si>
  <si>
    <t>DLR 3.3…Organize proposal writing, research methodology and publications workshop for students and faculty with outreach training in partner institutions.</t>
  </si>
  <si>
    <t>Centre sponsored 14 faculty to workshop on master grant proposal writing and financial management in tertiary educational institutions</t>
  </si>
  <si>
    <t>$112,000</t>
  </si>
  <si>
    <t>Workshop on research methodology was conducted for faculty and students</t>
  </si>
  <si>
    <t>DLR 3.4…Support for regional and international conference attendance and manuscript preparation by students and faculty</t>
  </si>
  <si>
    <t>Awaiting proposals for sponsorship</t>
  </si>
  <si>
    <t>$35,000</t>
  </si>
  <si>
    <t>DLR 3.5…Design and establish core research facility (combined with teaching facility)</t>
  </si>
  <si>
    <t>Awaiting completion of CERHI building</t>
  </si>
  <si>
    <t>Spaces presently domiciled in participating departments</t>
  </si>
  <si>
    <t>DLR 4.1 …Institutionalize regular exchange periods of students between regional partner institutions</t>
  </si>
  <si>
    <t>Letters have been written to regional and international partner institutions. Awaiting response</t>
  </si>
  <si>
    <t>$26,000</t>
  </si>
  <si>
    <t>DLR 4.2…Faculty exchange programs between national and regional partners</t>
  </si>
  <si>
    <t>Yet to be initiated</t>
  </si>
  <si>
    <t>DLR 4.3…Outreaches to civil society organizations, development partners, the private sector and industry for short term outreach periods for placement of students in workplace experiences on RH.</t>
  </si>
  <si>
    <t>Nursing students have commenced outreach programme.</t>
  </si>
  <si>
    <t>$20,000</t>
  </si>
  <si>
    <t>DLR 4.4 …Support for setting up institutional accreditation arrangements with a regional and an international accreditation body</t>
  </si>
  <si>
    <t>Awaiting NUC for resource verification. Work in progress  on international accreditation</t>
  </si>
  <si>
    <t>$99,000</t>
  </si>
  <si>
    <t>DLR 4.5…Support for international students hostel and renovation of accommodation for visiting faculties from regional and international institutions</t>
  </si>
  <si>
    <t>Renovation of PG hostel concluded. Proposal to management for dedicated CERHI hostel</t>
  </si>
  <si>
    <t>Yes (40%)</t>
  </si>
  <si>
    <t>$146,092</t>
  </si>
  <si>
    <t>DLR 5.1 …Support for work of the centre’s internal audit committee and annual financial audit under the University’s Governing Council</t>
  </si>
  <si>
    <t>Internal audit report for accounting year 2015 completed. For Jan-June 2016 signed 23/9/16</t>
  </si>
  <si>
    <t xml:space="preserve">Yes </t>
  </si>
  <si>
    <t>$5,250</t>
  </si>
  <si>
    <t>Work on amount undisbursed</t>
  </si>
  <si>
    <t>for the semi-annual period ending December, 2016.</t>
  </si>
  <si>
    <t>for the semi-annual period ending December, 2016</t>
  </si>
  <si>
    <t>Fund unutilised</t>
  </si>
  <si>
    <t>Positive variance.Actual expenditure less than budgeted</t>
  </si>
  <si>
    <t>Negative variance.Actual expdt. more than budgeted</t>
  </si>
  <si>
    <t>Negative variance. No budget for this item.</t>
  </si>
  <si>
    <t>Others (TSA)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</si>
</sst>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#,##0.0"/>
    <numFmt numFmtId="174" formatCode="_(* #,##0.00_);_(* \(#,##0.00\);_(* \-??_);_(@_)"/>
    <numFmt numFmtId="175" formatCode="* #,##0.00\ ;* \(#,##0.00\);* \-#\ ;@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l"/>
      <family val="0"/>
    </font>
    <font>
      <b/>
      <sz val="11"/>
      <color indexed="8"/>
      <name val="Calibril"/>
      <family val="0"/>
    </font>
    <font>
      <sz val="11"/>
      <name val="Calibri"/>
      <family val="2"/>
    </font>
    <font>
      <sz val="10"/>
      <color indexed="8"/>
      <name val="Calibril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medium"/>
      <top style="thin"/>
      <bottom style="medium"/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58">
      <alignment/>
      <protection/>
    </xf>
    <xf numFmtId="0" fontId="5" fillId="0" borderId="0" xfId="58" applyFont="1" applyBorder="1">
      <alignment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0" fillId="0" borderId="10" xfId="58" applyBorder="1" applyAlignment="1">
      <alignment horizontal="center"/>
      <protection/>
    </xf>
    <xf numFmtId="0" fontId="0" fillId="0" borderId="0" xfId="58" applyAlignment="1">
      <alignment horizontal="center"/>
      <protection/>
    </xf>
    <xf numFmtId="0" fontId="0" fillId="0" borderId="11" xfId="58" applyBorder="1" applyAlignment="1">
      <alignment horizontal="center"/>
      <protection/>
    </xf>
    <xf numFmtId="0" fontId="0" fillId="0" borderId="11" xfId="58" applyFont="1" applyBorder="1" applyAlignment="1">
      <alignment horizontal="center" wrapText="1"/>
      <protection/>
    </xf>
    <xf numFmtId="0" fontId="7" fillId="0" borderId="0" xfId="58" applyFont="1" applyBorder="1" applyAlignment="1">
      <alignment horizontal="left"/>
      <protection/>
    </xf>
    <xf numFmtId="4" fontId="8" fillId="0" borderId="0" xfId="58" applyNumberFormat="1" applyFont="1" applyBorder="1" applyAlignment="1">
      <alignment horizontal="right" vertical="center"/>
      <protection/>
    </xf>
    <xf numFmtId="4" fontId="7" fillId="0" borderId="0" xfId="58" applyNumberFormat="1" applyFont="1" applyBorder="1" applyAlignment="1">
      <alignment horizontal="right"/>
      <protection/>
    </xf>
    <xf numFmtId="0" fontId="4" fillId="0" borderId="11" xfId="58" applyFont="1" applyBorder="1" applyAlignment="1">
      <alignment horizontal="center"/>
      <protection/>
    </xf>
    <xf numFmtId="0" fontId="9" fillId="0" borderId="0" xfId="58" applyFont="1" applyBorder="1" applyAlignment="1">
      <alignment horizontal="left" vertical="center"/>
      <protection/>
    </xf>
    <xf numFmtId="4" fontId="9" fillId="0" borderId="0" xfId="58" applyNumberFormat="1" applyFont="1" applyBorder="1" applyAlignment="1">
      <alignment horizontal="right" vertical="center"/>
      <protection/>
    </xf>
    <xf numFmtId="0" fontId="0" fillId="0" borderId="12" xfId="58" applyBorder="1">
      <alignment/>
      <protection/>
    </xf>
    <xf numFmtId="4" fontId="10" fillId="0" borderId="0" xfId="58" applyNumberFormat="1" applyFont="1" applyAlignment="1">
      <alignment horizontal="right"/>
      <protection/>
    </xf>
    <xf numFmtId="0" fontId="0" fillId="0" borderId="13" xfId="58" applyBorder="1">
      <alignment/>
      <protection/>
    </xf>
    <xf numFmtId="0" fontId="0" fillId="0" borderId="14" xfId="58" applyBorder="1">
      <alignment/>
      <protection/>
    </xf>
    <xf numFmtId="4" fontId="0" fillId="0" borderId="15" xfId="58" applyNumberFormat="1" applyBorder="1">
      <alignment/>
      <protection/>
    </xf>
    <xf numFmtId="4" fontId="0" fillId="0" borderId="0" xfId="58" applyNumberFormat="1">
      <alignment/>
      <protection/>
    </xf>
    <xf numFmtId="0" fontId="3" fillId="0" borderId="16" xfId="58" applyFont="1" applyBorder="1">
      <alignment/>
      <protection/>
    </xf>
    <xf numFmtId="0" fontId="0" fillId="33" borderId="17" xfId="58" applyFill="1" applyBorder="1">
      <alignment/>
      <protection/>
    </xf>
    <xf numFmtId="4" fontId="3" fillId="0" borderId="18" xfId="58" applyNumberFormat="1" applyFont="1" applyBorder="1">
      <alignment/>
      <protection/>
    </xf>
    <xf numFmtId="4" fontId="0" fillId="0" borderId="14" xfId="58" applyNumberFormat="1" applyBorder="1">
      <alignment/>
      <protection/>
    </xf>
    <xf numFmtId="4" fontId="0" fillId="0" borderId="18" xfId="58" applyNumberFormat="1" applyBorder="1">
      <alignment/>
      <protection/>
    </xf>
    <xf numFmtId="0" fontId="0" fillId="0" borderId="18" xfId="58" applyBorder="1">
      <alignment/>
      <protection/>
    </xf>
    <xf numFmtId="0" fontId="0" fillId="0" borderId="19" xfId="58" applyBorder="1">
      <alignment/>
      <protection/>
    </xf>
    <xf numFmtId="4" fontId="3" fillId="0" borderId="14" xfId="58" applyNumberFormat="1" applyFont="1" applyBorder="1">
      <alignment/>
      <protection/>
    </xf>
    <xf numFmtId="0" fontId="0" fillId="0" borderId="17" xfId="58" applyBorder="1">
      <alignment/>
      <protection/>
    </xf>
    <xf numFmtId="0" fontId="5" fillId="0" borderId="0" xfId="58" applyFont="1">
      <alignment/>
      <protection/>
    </xf>
    <xf numFmtId="0" fontId="5" fillId="0" borderId="20" xfId="58" applyFont="1" applyBorder="1">
      <alignment/>
      <protection/>
    </xf>
    <xf numFmtId="0" fontId="0" fillId="0" borderId="20" xfId="58" applyBorder="1">
      <alignment/>
      <protection/>
    </xf>
    <xf numFmtId="0" fontId="0" fillId="0" borderId="0" xfId="58" applyFont="1">
      <alignment/>
      <protection/>
    </xf>
    <xf numFmtId="0" fontId="0" fillId="0" borderId="21" xfId="58" applyBorder="1" applyAlignment="1">
      <alignment horizontal="center"/>
      <protection/>
    </xf>
    <xf numFmtId="0" fontId="0" fillId="0" borderId="22" xfId="58" applyBorder="1" applyAlignment="1">
      <alignment horizontal="center"/>
      <protection/>
    </xf>
    <xf numFmtId="0" fontId="0" fillId="0" borderId="17" xfId="58" applyBorder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17" xfId="58" applyFont="1" applyBorder="1" applyAlignment="1">
      <alignment horizontal="center"/>
      <protection/>
    </xf>
    <xf numFmtId="0" fontId="0" fillId="0" borderId="11" xfId="58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17" xfId="58" applyFont="1" applyBorder="1" applyAlignment="1">
      <alignment horizontal="center"/>
      <protection/>
    </xf>
    <xf numFmtId="0" fontId="0" fillId="0" borderId="23" xfId="58" applyFont="1" applyBorder="1">
      <alignment/>
      <protection/>
    </xf>
    <xf numFmtId="0" fontId="0" fillId="0" borderId="24" xfId="58" applyFont="1" applyBorder="1">
      <alignment/>
      <protection/>
    </xf>
    <xf numFmtId="0" fontId="3" fillId="0" borderId="10" xfId="58" applyFont="1" applyBorder="1" applyAlignment="1">
      <alignment horizontal="left"/>
      <protection/>
    </xf>
    <xf numFmtId="3" fontId="0" fillId="0" borderId="13" xfId="58" applyNumberFormat="1" applyBorder="1">
      <alignment/>
      <protection/>
    </xf>
    <xf numFmtId="0" fontId="0" fillId="0" borderId="11" xfId="58" applyFont="1" applyBorder="1" applyAlignment="1">
      <alignment horizontal="left"/>
      <protection/>
    </xf>
    <xf numFmtId="0" fontId="0" fillId="0" borderId="11" xfId="58" applyFont="1" applyBorder="1">
      <alignment/>
      <protection/>
    </xf>
    <xf numFmtId="0" fontId="3" fillId="0" borderId="11" xfId="58" applyFont="1" applyBorder="1" applyAlignment="1">
      <alignment horizontal="left"/>
      <protection/>
    </xf>
    <xf numFmtId="173" fontId="0" fillId="0" borderId="18" xfId="58" applyNumberFormat="1" applyBorder="1" applyAlignment="1">
      <alignment horizontal="right"/>
      <protection/>
    </xf>
    <xf numFmtId="173" fontId="0" fillId="0" borderId="18" xfId="58" applyNumberFormat="1" applyBorder="1">
      <alignment/>
      <protection/>
    </xf>
    <xf numFmtId="0" fontId="0" fillId="0" borderId="25" xfId="58" applyBorder="1">
      <alignment/>
      <protection/>
    </xf>
    <xf numFmtId="0" fontId="0" fillId="33" borderId="12" xfId="58" applyFill="1" applyBorder="1">
      <alignment/>
      <protection/>
    </xf>
    <xf numFmtId="0" fontId="0" fillId="0" borderId="10" xfId="58" applyFont="1" applyBorder="1" applyAlignment="1">
      <alignment horizontal="left"/>
      <protection/>
    </xf>
    <xf numFmtId="3" fontId="0" fillId="0" borderId="14" xfId="58" applyNumberFormat="1" applyBorder="1">
      <alignment/>
      <protection/>
    </xf>
    <xf numFmtId="3" fontId="0" fillId="0" borderId="18" xfId="58" applyNumberFormat="1" applyBorder="1" applyAlignment="1">
      <alignment horizontal="right"/>
      <protection/>
    </xf>
    <xf numFmtId="3" fontId="0" fillId="0" borderId="18" xfId="58" applyNumberFormat="1" applyBorder="1">
      <alignment/>
      <protection/>
    </xf>
    <xf numFmtId="0" fontId="3" fillId="33" borderId="12" xfId="58" applyFont="1" applyFill="1" applyBorder="1">
      <alignment/>
      <protection/>
    </xf>
    <xf numFmtId="0" fontId="3" fillId="33" borderId="17" xfId="58" applyFont="1" applyFill="1" applyBorder="1">
      <alignment/>
      <protection/>
    </xf>
    <xf numFmtId="173" fontId="12" fillId="0" borderId="18" xfId="58" applyNumberFormat="1" applyFont="1" applyBorder="1">
      <alignment/>
      <protection/>
    </xf>
    <xf numFmtId="171" fontId="0" fillId="0" borderId="18" xfId="42" applyFont="1" applyBorder="1" applyAlignment="1">
      <alignment/>
    </xf>
    <xf numFmtId="171" fontId="0" fillId="0" borderId="0" xfId="42" applyFont="1" applyAlignment="1">
      <alignment/>
    </xf>
    <xf numFmtId="171" fontId="0" fillId="0" borderId="14" xfId="42" applyFont="1" applyBorder="1" applyAlignment="1">
      <alignment/>
    </xf>
    <xf numFmtId="4" fontId="0" fillId="0" borderId="0" xfId="58" applyNumberFormat="1" applyBorder="1">
      <alignment/>
      <protection/>
    </xf>
    <xf numFmtId="171" fontId="0" fillId="0" borderId="0" xfId="58" applyNumberFormat="1">
      <alignment/>
      <protection/>
    </xf>
    <xf numFmtId="4" fontId="0" fillId="0" borderId="26" xfId="58" applyNumberFormat="1" applyBorder="1">
      <alignment/>
      <protection/>
    </xf>
    <xf numFmtId="3" fontId="0" fillId="0" borderId="0" xfId="58" applyNumberFormat="1">
      <alignment/>
      <protection/>
    </xf>
    <xf numFmtId="2" fontId="0" fillId="0" borderId="0" xfId="58" applyNumberFormat="1">
      <alignment/>
      <protection/>
    </xf>
    <xf numFmtId="0" fontId="6" fillId="0" borderId="0" xfId="58" applyFont="1" applyBorder="1" applyAlignment="1">
      <alignment horizontal="center"/>
      <protection/>
    </xf>
    <xf numFmtId="4" fontId="0" fillId="0" borderId="27" xfId="58" applyNumberFormat="1" applyBorder="1">
      <alignment/>
      <protection/>
    </xf>
    <xf numFmtId="4" fontId="0" fillId="0" borderId="28" xfId="58" applyNumberFormat="1" applyBorder="1">
      <alignment/>
      <protection/>
    </xf>
    <xf numFmtId="0" fontId="0" fillId="0" borderId="29" xfId="58" applyBorder="1">
      <alignment/>
      <protection/>
    </xf>
    <xf numFmtId="4" fontId="0" fillId="0" borderId="29" xfId="58" applyNumberFormat="1" applyBorder="1">
      <alignment/>
      <protection/>
    </xf>
    <xf numFmtId="4" fontId="0" fillId="0" borderId="29" xfId="58" applyNumberFormat="1" applyBorder="1" applyAlignment="1">
      <alignment horizontal="right"/>
      <protection/>
    </xf>
    <xf numFmtId="4" fontId="0" fillId="0" borderId="30" xfId="58" applyNumberFormat="1" applyBorder="1">
      <alignment/>
      <protection/>
    </xf>
    <xf numFmtId="0" fontId="0" fillId="0" borderId="30" xfId="58" applyBorder="1">
      <alignment/>
      <protection/>
    </xf>
    <xf numFmtId="0" fontId="0" fillId="0" borderId="31" xfId="58" applyBorder="1">
      <alignment/>
      <protection/>
    </xf>
    <xf numFmtId="0" fontId="0" fillId="0" borderId="32" xfId="58" applyBorder="1">
      <alignment/>
      <protection/>
    </xf>
    <xf numFmtId="0" fontId="0" fillId="0" borderId="33" xfId="58" applyBorder="1">
      <alignment/>
      <protection/>
    </xf>
    <xf numFmtId="0" fontId="0" fillId="0" borderId="34" xfId="58" applyBorder="1">
      <alignment/>
      <protection/>
    </xf>
    <xf numFmtId="0" fontId="0" fillId="0" borderId="35" xfId="58" applyBorder="1">
      <alignment/>
      <protection/>
    </xf>
    <xf numFmtId="0" fontId="0" fillId="0" borderId="36" xfId="58" applyBorder="1" applyAlignment="1">
      <alignment horizontal="center"/>
      <protection/>
    </xf>
    <xf numFmtId="0" fontId="0" fillId="0" borderId="37" xfId="58" applyBorder="1" applyAlignment="1">
      <alignment horizontal="center"/>
      <protection/>
    </xf>
    <xf numFmtId="0" fontId="0" fillId="0" borderId="34" xfId="58" applyBorder="1" applyAlignment="1">
      <alignment horizontal="center"/>
      <protection/>
    </xf>
    <xf numFmtId="0" fontId="0" fillId="0" borderId="38" xfId="58" applyFont="1" applyBorder="1" applyAlignment="1">
      <alignment horizontal="center"/>
      <protection/>
    </xf>
    <xf numFmtId="0" fontId="3" fillId="0" borderId="34" xfId="58" applyFont="1" applyBorder="1" applyAlignment="1">
      <alignment horizontal="center"/>
      <protection/>
    </xf>
    <xf numFmtId="0" fontId="0" fillId="0" borderId="38" xfId="58" applyFont="1" applyBorder="1" applyAlignment="1">
      <alignment horizontal="center" wrapText="1"/>
      <protection/>
    </xf>
    <xf numFmtId="0" fontId="4" fillId="0" borderId="34" xfId="58" applyFont="1" applyBorder="1" applyAlignment="1">
      <alignment horizontal="center"/>
      <protection/>
    </xf>
    <xf numFmtId="0" fontId="4" fillId="0" borderId="38" xfId="58" applyFont="1" applyBorder="1" applyAlignment="1">
      <alignment horizontal="center"/>
      <protection/>
    </xf>
    <xf numFmtId="0" fontId="0" fillId="0" borderId="39" xfId="58" applyBorder="1">
      <alignment/>
      <protection/>
    </xf>
    <xf numFmtId="0" fontId="0" fillId="0" borderId="40" xfId="58" applyBorder="1">
      <alignment/>
      <protection/>
    </xf>
    <xf numFmtId="0" fontId="3" fillId="0" borderId="36" xfId="58" applyFont="1" applyBorder="1" applyAlignment="1">
      <alignment horizontal="left"/>
      <protection/>
    </xf>
    <xf numFmtId="0" fontId="0" fillId="0" borderId="41" xfId="58" applyBorder="1">
      <alignment/>
      <protection/>
    </xf>
    <xf numFmtId="0" fontId="0" fillId="0" borderId="34" xfId="58" applyFont="1" applyBorder="1">
      <alignment/>
      <protection/>
    </xf>
    <xf numFmtId="4" fontId="0" fillId="0" borderId="37" xfId="58" applyNumberFormat="1" applyBorder="1">
      <alignment/>
      <protection/>
    </xf>
    <xf numFmtId="0" fontId="3" fillId="0" borderId="42" xfId="58" applyFont="1" applyBorder="1">
      <alignment/>
      <protection/>
    </xf>
    <xf numFmtId="4" fontId="0" fillId="0" borderId="43" xfId="58" applyNumberFormat="1" applyBorder="1">
      <alignment/>
      <protection/>
    </xf>
    <xf numFmtId="0" fontId="0" fillId="33" borderId="39" xfId="58" applyFill="1" applyBorder="1">
      <alignment/>
      <protection/>
    </xf>
    <xf numFmtId="0" fontId="0" fillId="33" borderId="35" xfId="58" applyFill="1" applyBorder="1">
      <alignment/>
      <protection/>
    </xf>
    <xf numFmtId="171" fontId="0" fillId="0" borderId="41" xfId="42" applyFont="1" applyBorder="1" applyAlignment="1">
      <alignment/>
    </xf>
    <xf numFmtId="4" fontId="0" fillId="0" borderId="38" xfId="58" applyNumberFormat="1" applyBorder="1">
      <alignment/>
      <protection/>
    </xf>
    <xf numFmtId="171" fontId="3" fillId="0" borderId="43" xfId="58" applyNumberFormat="1" applyFont="1" applyBorder="1">
      <alignment/>
      <protection/>
    </xf>
    <xf numFmtId="0" fontId="3" fillId="33" borderId="34" xfId="58" applyFont="1" applyFill="1" applyBorder="1">
      <alignment/>
      <protection/>
    </xf>
    <xf numFmtId="0" fontId="3" fillId="0" borderId="44" xfId="58" applyFont="1" applyBorder="1" applyAlignment="1">
      <alignment horizontal="left"/>
      <protection/>
    </xf>
    <xf numFmtId="4" fontId="0" fillId="0" borderId="41" xfId="58" applyNumberFormat="1" applyBorder="1">
      <alignment/>
      <protection/>
    </xf>
    <xf numFmtId="0" fontId="0" fillId="0" borderId="43" xfId="58" applyBorder="1">
      <alignment/>
      <protection/>
    </xf>
    <xf numFmtId="0" fontId="3" fillId="0" borderId="45" xfId="58" applyFont="1" applyBorder="1">
      <alignment/>
      <protection/>
    </xf>
    <xf numFmtId="4" fontId="3" fillId="0" borderId="43" xfId="58" applyNumberFormat="1" applyFont="1" applyBorder="1">
      <alignment/>
      <protection/>
    </xf>
    <xf numFmtId="0" fontId="3" fillId="0" borderId="46" xfId="58" applyFont="1" applyBorder="1">
      <alignment/>
      <protection/>
    </xf>
    <xf numFmtId="4" fontId="3" fillId="0" borderId="41" xfId="58" applyNumberFormat="1" applyFont="1" applyBorder="1">
      <alignment/>
      <protection/>
    </xf>
    <xf numFmtId="4" fontId="0" fillId="0" borderId="47" xfId="58" applyNumberFormat="1" applyBorder="1">
      <alignment/>
      <protection/>
    </xf>
    <xf numFmtId="171" fontId="0" fillId="0" borderId="35" xfId="42" applyFont="1" applyBorder="1" applyAlignment="1">
      <alignment/>
    </xf>
    <xf numFmtId="0" fontId="0" fillId="33" borderId="48" xfId="58" applyFill="1" applyBorder="1">
      <alignment/>
      <protection/>
    </xf>
    <xf numFmtId="0" fontId="0" fillId="33" borderId="49" xfId="58" applyFill="1" applyBorder="1">
      <alignment/>
      <protection/>
    </xf>
    <xf numFmtId="0" fontId="0" fillId="33" borderId="50" xfId="58" applyFill="1" applyBorder="1">
      <alignment/>
      <protection/>
    </xf>
    <xf numFmtId="0" fontId="0" fillId="0" borderId="15" xfId="58" applyBorder="1">
      <alignment/>
      <protection/>
    </xf>
    <xf numFmtId="0" fontId="0" fillId="0" borderId="37" xfId="58" applyBorder="1">
      <alignment/>
      <protection/>
    </xf>
    <xf numFmtId="4" fontId="11" fillId="0" borderId="28" xfId="58" applyNumberFormat="1" applyFont="1" applyBorder="1" applyAlignment="1">
      <alignment horizontal="right" vertical="center"/>
      <protection/>
    </xf>
    <xf numFmtId="0" fontId="0" fillId="0" borderId="51" xfId="58" applyBorder="1">
      <alignment/>
      <protection/>
    </xf>
    <xf numFmtId="0" fontId="0" fillId="0" borderId="52" xfId="58" applyBorder="1">
      <alignment/>
      <protection/>
    </xf>
    <xf numFmtId="0" fontId="0" fillId="0" borderId="53" xfId="58" applyBorder="1">
      <alignment/>
      <protection/>
    </xf>
    <xf numFmtId="0" fontId="3" fillId="0" borderId="54" xfId="58" applyFont="1" applyBorder="1" applyAlignment="1">
      <alignment horizontal="center"/>
      <protection/>
    </xf>
    <xf numFmtId="0" fontId="0" fillId="0" borderId="51" xfId="58" applyBorder="1" applyAlignment="1">
      <alignment horizontal="center"/>
      <protection/>
    </xf>
    <xf numFmtId="0" fontId="0" fillId="0" borderId="55" xfId="58" applyBorder="1" applyAlignment="1">
      <alignment horizontal="center"/>
      <protection/>
    </xf>
    <xf numFmtId="0" fontId="0" fillId="0" borderId="54" xfId="58" applyBorder="1" applyAlignment="1">
      <alignment horizontal="center"/>
      <protection/>
    </xf>
    <xf numFmtId="0" fontId="0" fillId="0" borderId="56" xfId="58" applyBorder="1" applyAlignment="1">
      <alignment horizontal="center"/>
      <protection/>
    </xf>
    <xf numFmtId="0" fontId="0" fillId="0" borderId="54" xfId="58" applyFont="1" applyBorder="1" applyAlignment="1">
      <alignment horizontal="center" wrapText="1"/>
      <protection/>
    </xf>
    <xf numFmtId="0" fontId="0" fillId="0" borderId="56" xfId="58" applyFont="1" applyBorder="1" applyAlignment="1">
      <alignment horizontal="center" wrapText="1"/>
      <protection/>
    </xf>
    <xf numFmtId="0" fontId="0" fillId="0" borderId="28" xfId="58" applyFont="1" applyBorder="1" applyAlignment="1">
      <alignment horizontal="center" wrapText="1"/>
      <protection/>
    </xf>
    <xf numFmtId="0" fontId="3" fillId="34" borderId="57" xfId="58" applyFont="1" applyFill="1" applyBorder="1">
      <alignment/>
      <protection/>
    </xf>
    <xf numFmtId="0" fontId="0" fillId="34" borderId="58" xfId="58" applyFill="1" applyBorder="1">
      <alignment/>
      <protection/>
    </xf>
    <xf numFmtId="0" fontId="0" fillId="0" borderId="54" xfId="58" applyBorder="1">
      <alignment/>
      <protection/>
    </xf>
    <xf numFmtId="0" fontId="0" fillId="0" borderId="28" xfId="58" applyBorder="1">
      <alignment/>
      <protection/>
    </xf>
    <xf numFmtId="0" fontId="3" fillId="0" borderId="54" xfId="58" applyFont="1" applyBorder="1">
      <alignment/>
      <protection/>
    </xf>
    <xf numFmtId="43" fontId="0" fillId="0" borderId="28" xfId="58" applyNumberFormat="1" applyBorder="1">
      <alignment/>
      <protection/>
    </xf>
    <xf numFmtId="171" fontId="0" fillId="0" borderId="28" xfId="44" applyFont="1" applyBorder="1" applyAlignment="1">
      <alignment/>
    </xf>
    <xf numFmtId="0" fontId="0" fillId="0" borderId="54" xfId="58" applyFont="1" applyBorder="1">
      <alignment/>
      <protection/>
    </xf>
    <xf numFmtId="43" fontId="0" fillId="0" borderId="28" xfId="58" applyNumberFormat="1" applyBorder="1" applyAlignment="1">
      <alignment horizontal="right"/>
      <protection/>
    </xf>
    <xf numFmtId="0" fontId="0" fillId="0" borderId="0" xfId="58" applyFont="1" applyBorder="1">
      <alignment/>
      <protection/>
    </xf>
    <xf numFmtId="0" fontId="0" fillId="0" borderId="28" xfId="58" applyBorder="1" applyAlignment="1">
      <alignment horizontal="right"/>
      <protection/>
    </xf>
    <xf numFmtId="0" fontId="3" fillId="0" borderId="59" xfId="58" applyFont="1" applyBorder="1">
      <alignment/>
      <protection/>
    </xf>
    <xf numFmtId="0" fontId="0" fillId="0" borderId="60" xfId="58" applyBorder="1">
      <alignment/>
      <protection/>
    </xf>
    <xf numFmtId="0" fontId="3" fillId="0" borderId="61" xfId="58" applyFont="1" applyBorder="1">
      <alignment/>
      <protection/>
    </xf>
    <xf numFmtId="43" fontId="0" fillId="0" borderId="60" xfId="58" applyNumberFormat="1" applyBorder="1">
      <alignment/>
      <protection/>
    </xf>
    <xf numFmtId="171" fontId="0" fillId="0" borderId="60" xfId="58" applyNumberFormat="1" applyBorder="1">
      <alignment/>
      <protection/>
    </xf>
    <xf numFmtId="0" fontId="0" fillId="34" borderId="57" xfId="58" applyFill="1" applyBorder="1">
      <alignment/>
      <protection/>
    </xf>
    <xf numFmtId="0" fontId="0" fillId="34" borderId="62" xfId="58" applyFill="1" applyBorder="1">
      <alignment/>
      <protection/>
    </xf>
    <xf numFmtId="0" fontId="0" fillId="0" borderId="58" xfId="58" applyBorder="1">
      <alignment/>
      <protection/>
    </xf>
    <xf numFmtId="0" fontId="6" fillId="0" borderId="57" xfId="58" applyFont="1" applyBorder="1" applyAlignment="1">
      <alignment horizontal="center"/>
      <protection/>
    </xf>
    <xf numFmtId="0" fontId="0" fillId="0" borderId="63" xfId="58" applyBorder="1">
      <alignment/>
      <protection/>
    </xf>
    <xf numFmtId="0" fontId="0" fillId="0" borderId="62" xfId="58" applyBorder="1">
      <alignment/>
      <protection/>
    </xf>
    <xf numFmtId="0" fontId="13" fillId="35" borderId="28" xfId="58" applyFont="1" applyFill="1" applyBorder="1" applyAlignment="1">
      <alignment horizontal="center" wrapText="1"/>
      <protection/>
    </xf>
    <xf numFmtId="0" fontId="13" fillId="0" borderId="0" xfId="58" applyFont="1" applyAlignment="1">
      <alignment horizontal="center" wrapText="1"/>
      <protection/>
    </xf>
    <xf numFmtId="0" fontId="10" fillId="0" borderId="28" xfId="58" applyFont="1" applyBorder="1" applyAlignment="1">
      <alignment vertical="center" wrapText="1"/>
      <protection/>
    </xf>
    <xf numFmtId="0" fontId="0" fillId="0" borderId="64" xfId="58" applyFont="1" applyBorder="1">
      <alignment/>
      <protection/>
    </xf>
    <xf numFmtId="0" fontId="0" fillId="0" borderId="28" xfId="58" applyFont="1" applyBorder="1">
      <alignment/>
      <protection/>
    </xf>
    <xf numFmtId="0" fontId="10" fillId="0" borderId="55" xfId="58" applyFont="1" applyBorder="1" applyAlignment="1">
      <alignment vertical="center" wrapText="1"/>
      <protection/>
    </xf>
    <xf numFmtId="0" fontId="0" fillId="0" borderId="53" xfId="58" applyFont="1" applyBorder="1">
      <alignment/>
      <protection/>
    </xf>
    <xf numFmtId="0" fontId="10" fillId="0" borderId="65" xfId="58" applyFont="1" applyBorder="1" applyAlignment="1">
      <alignment vertical="center" wrapText="1"/>
      <protection/>
    </xf>
    <xf numFmtId="0" fontId="10" fillId="0" borderId="66" xfId="58" applyFont="1" applyBorder="1" applyAlignment="1">
      <alignment vertical="center" wrapText="1"/>
      <protection/>
    </xf>
    <xf numFmtId="0" fontId="10" fillId="0" borderId="56" xfId="58" applyFont="1" applyBorder="1" applyAlignment="1">
      <alignment vertical="center" wrapText="1"/>
      <protection/>
    </xf>
    <xf numFmtId="0" fontId="0" fillId="0" borderId="58" xfId="58" applyFont="1" applyBorder="1">
      <alignment/>
      <protection/>
    </xf>
    <xf numFmtId="0" fontId="0" fillId="0" borderId="56" xfId="58" applyFont="1" applyBorder="1">
      <alignment/>
      <protection/>
    </xf>
    <xf numFmtId="0" fontId="10" fillId="0" borderId="67" xfId="58" applyFont="1" applyBorder="1" applyAlignment="1">
      <alignment vertical="center" wrapText="1"/>
      <protection/>
    </xf>
    <xf numFmtId="0" fontId="10" fillId="0" borderId="68" xfId="58" applyFont="1" applyBorder="1" applyAlignment="1">
      <alignment vertical="center" wrapText="1"/>
      <protection/>
    </xf>
    <xf numFmtId="0" fontId="10" fillId="0" borderId="69" xfId="58" applyFont="1" applyBorder="1" applyAlignment="1">
      <alignment vertical="center" wrapText="1"/>
      <protection/>
    </xf>
    <xf numFmtId="0" fontId="10" fillId="0" borderId="70" xfId="58" applyFont="1" applyBorder="1" applyAlignment="1">
      <alignment vertical="center" wrapText="1"/>
      <protection/>
    </xf>
    <xf numFmtId="0" fontId="0" fillId="0" borderId="62" xfId="58" applyFont="1" applyBorder="1">
      <alignment/>
      <protection/>
    </xf>
    <xf numFmtId="0" fontId="0" fillId="0" borderId="70" xfId="58" applyFont="1" applyBorder="1">
      <alignment/>
      <protection/>
    </xf>
    <xf numFmtId="0" fontId="10" fillId="0" borderId="0" xfId="58" applyFont="1" applyBorder="1" applyAlignment="1">
      <alignment vertical="center" wrapText="1"/>
      <protection/>
    </xf>
    <xf numFmtId="0" fontId="10" fillId="0" borderId="50" xfId="58" applyFont="1" applyBorder="1" applyAlignment="1">
      <alignment vertical="center" wrapText="1"/>
      <protection/>
    </xf>
    <xf numFmtId="0" fontId="10" fillId="0" borderId="35" xfId="58" applyFont="1" applyBorder="1" applyAlignment="1">
      <alignment vertical="center" wrapText="1"/>
      <protection/>
    </xf>
    <xf numFmtId="0" fontId="14" fillId="0" borderId="55" xfId="58" applyFont="1" applyBorder="1" applyAlignment="1">
      <alignment vertical="center" wrapText="1"/>
      <protection/>
    </xf>
    <xf numFmtId="0" fontId="14" fillId="0" borderId="35" xfId="58" applyFont="1" applyBorder="1" applyAlignment="1">
      <alignment vertical="center" wrapText="1"/>
      <protection/>
    </xf>
    <xf numFmtId="0" fontId="0" fillId="0" borderId="55" xfId="58" applyFont="1" applyBorder="1">
      <alignment/>
      <protection/>
    </xf>
    <xf numFmtId="0" fontId="49" fillId="0" borderId="0" xfId="58" applyFont="1">
      <alignment/>
      <protection/>
    </xf>
    <xf numFmtId="43" fontId="0" fillId="0" borderId="0" xfId="58" applyNumberFormat="1">
      <alignment/>
      <protection/>
    </xf>
    <xf numFmtId="43" fontId="0" fillId="0" borderId="20" xfId="58" applyNumberFormat="1" applyBorder="1">
      <alignment/>
      <protection/>
    </xf>
    <xf numFmtId="43" fontId="3" fillId="0" borderId="0" xfId="58" applyNumberFormat="1" applyFont="1">
      <alignment/>
      <protection/>
    </xf>
    <xf numFmtId="43" fontId="0" fillId="0" borderId="22" xfId="58" applyNumberFormat="1" applyBorder="1" applyAlignment="1">
      <alignment horizontal="center"/>
      <protection/>
    </xf>
    <xf numFmtId="43" fontId="0" fillId="0" borderId="17" xfId="58" applyNumberFormat="1" applyBorder="1" applyAlignment="1">
      <alignment horizontal="center"/>
      <protection/>
    </xf>
    <xf numFmtId="43" fontId="0" fillId="0" borderId="17" xfId="58" applyNumberFormat="1" applyFont="1" applyBorder="1" applyAlignment="1">
      <alignment horizontal="center"/>
      <protection/>
    </xf>
    <xf numFmtId="43" fontId="0" fillId="0" borderId="24" xfId="58" applyNumberFormat="1" applyFont="1" applyBorder="1">
      <alignment/>
      <protection/>
    </xf>
    <xf numFmtId="43" fontId="0" fillId="0" borderId="13" xfId="58" applyNumberFormat="1" applyBorder="1">
      <alignment/>
      <protection/>
    </xf>
    <xf numFmtId="43" fontId="0" fillId="0" borderId="19" xfId="58" applyNumberFormat="1" applyBorder="1">
      <alignment/>
      <protection/>
    </xf>
    <xf numFmtId="43" fontId="0" fillId="33" borderId="17" xfId="58" applyNumberFormat="1" applyFill="1" applyBorder="1">
      <alignment/>
      <protection/>
    </xf>
    <xf numFmtId="43" fontId="0" fillId="0" borderId="14" xfId="58" applyNumberFormat="1" applyBorder="1">
      <alignment/>
      <protection/>
    </xf>
    <xf numFmtId="43" fontId="0" fillId="0" borderId="18" xfId="58" applyNumberFormat="1" applyBorder="1" applyAlignment="1">
      <alignment horizontal="right"/>
      <protection/>
    </xf>
    <xf numFmtId="4" fontId="3" fillId="0" borderId="71" xfId="58" applyNumberFormat="1" applyFont="1" applyBorder="1" applyAlignment="1">
      <alignment horizontal="right"/>
      <protection/>
    </xf>
    <xf numFmtId="4" fontId="0" fillId="0" borderId="72" xfId="58" applyNumberFormat="1" applyBorder="1">
      <alignment/>
      <protection/>
    </xf>
    <xf numFmtId="4" fontId="11" fillId="0" borderId="47" xfId="58" applyNumberFormat="1" applyFont="1" applyBorder="1" applyAlignment="1">
      <alignment horizontal="right" vertical="center"/>
      <protection/>
    </xf>
    <xf numFmtId="0" fontId="0" fillId="0" borderId="48" xfId="58" applyBorder="1">
      <alignment/>
      <protection/>
    </xf>
    <xf numFmtId="4" fontId="11" fillId="0" borderId="66" xfId="58" applyNumberFormat="1" applyFont="1" applyBorder="1" applyAlignment="1">
      <alignment horizontal="right" vertical="center"/>
      <protection/>
    </xf>
    <xf numFmtId="4" fontId="11" fillId="0" borderId="73" xfId="58" applyNumberFormat="1" applyFont="1" applyBorder="1" applyAlignment="1">
      <alignment horizontal="right" vertical="center"/>
      <protection/>
    </xf>
    <xf numFmtId="0" fontId="0" fillId="0" borderId="44" xfId="58" applyFont="1" applyBorder="1" applyAlignment="1">
      <alignment horizontal="center" vertical="center" wrapText="1"/>
      <protection/>
    </xf>
    <xf numFmtId="0" fontId="0" fillId="0" borderId="44" xfId="58" applyFont="1" applyBorder="1" applyAlignment="1">
      <alignment horizontal="center" vertical="center"/>
      <protection/>
    </xf>
    <xf numFmtId="0" fontId="3" fillId="0" borderId="74" xfId="58" applyFont="1" applyBorder="1" applyAlignment="1">
      <alignment horizontal="center"/>
      <protection/>
    </xf>
    <xf numFmtId="0" fontId="3" fillId="0" borderId="75" xfId="58" applyFont="1" applyBorder="1" applyAlignment="1">
      <alignment horizontal="center"/>
      <protection/>
    </xf>
    <xf numFmtId="0" fontId="3" fillId="0" borderId="76" xfId="58" applyFont="1" applyBorder="1" applyAlignment="1">
      <alignment horizontal="center"/>
      <protection/>
    </xf>
    <xf numFmtId="0" fontId="6" fillId="0" borderId="74" xfId="58" applyFont="1" applyBorder="1" applyAlignment="1">
      <alignment horizontal="center"/>
      <protection/>
    </xf>
    <xf numFmtId="0" fontId="6" fillId="0" borderId="75" xfId="58" applyFont="1" applyBorder="1" applyAlignment="1">
      <alignment horizontal="center"/>
      <protection/>
    </xf>
    <xf numFmtId="0" fontId="6" fillId="0" borderId="76" xfId="58" applyFont="1" applyBorder="1" applyAlignment="1">
      <alignment horizontal="center"/>
      <protection/>
    </xf>
    <xf numFmtId="0" fontId="3" fillId="0" borderId="77" xfId="58" applyFont="1" applyBorder="1" applyAlignment="1">
      <alignment horizontal="center"/>
      <protection/>
    </xf>
    <xf numFmtId="0" fontId="3" fillId="0" borderId="78" xfId="58" applyFont="1" applyBorder="1" applyAlignment="1">
      <alignment horizontal="center"/>
      <protection/>
    </xf>
    <xf numFmtId="0" fontId="3" fillId="0" borderId="79" xfId="58" applyFont="1" applyBorder="1" applyAlignment="1">
      <alignment horizontal="center"/>
      <protection/>
    </xf>
    <xf numFmtId="0" fontId="0" fillId="0" borderId="26" xfId="58" applyFont="1" applyBorder="1" applyAlignment="1">
      <alignment horizontal="center"/>
      <protection/>
    </xf>
    <xf numFmtId="0" fontId="0" fillId="0" borderId="26" xfId="58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3" fillId="0" borderId="54" xfId="58" applyFont="1" applyBorder="1" applyAlignment="1">
      <alignment horizontal="center"/>
      <protection/>
    </xf>
    <xf numFmtId="0" fontId="3" fillId="0" borderId="58" xfId="58" applyFont="1" applyBorder="1" applyAlignment="1">
      <alignment horizontal="center"/>
      <protection/>
    </xf>
    <xf numFmtId="0" fontId="6" fillId="0" borderId="54" xfId="58" applyFont="1" applyBorder="1" applyAlignment="1">
      <alignment horizontal="center"/>
      <protection/>
    </xf>
    <xf numFmtId="0" fontId="6" fillId="0" borderId="58" xfId="58" applyFont="1" applyBorder="1" applyAlignment="1">
      <alignment horizontal="center"/>
      <protection/>
    </xf>
    <xf numFmtId="0" fontId="3" fillId="0" borderId="57" xfId="58" applyFont="1" applyBorder="1" applyAlignment="1">
      <alignment horizontal="center"/>
      <protection/>
    </xf>
    <xf numFmtId="0" fontId="3" fillId="0" borderId="63" xfId="58" applyFont="1" applyBorder="1" applyAlignment="1">
      <alignment horizontal="center"/>
      <protection/>
    </xf>
    <xf numFmtId="0" fontId="3" fillId="0" borderId="62" xfId="58" applyFont="1" applyBorder="1" applyAlignment="1">
      <alignment horizontal="center"/>
      <protection/>
    </xf>
    <xf numFmtId="0" fontId="10" fillId="0" borderId="80" xfId="58" applyFont="1" applyBorder="1" applyAlignment="1">
      <alignment vertical="center" wrapText="1"/>
      <protection/>
    </xf>
    <xf numFmtId="0" fontId="10" fillId="0" borderId="81" xfId="58" applyFont="1" applyBorder="1" applyAlignment="1">
      <alignment vertical="center" wrapText="1"/>
      <protection/>
    </xf>
    <xf numFmtId="0" fontId="10" fillId="0" borderId="82" xfId="58" applyFont="1" applyBorder="1" applyAlignment="1">
      <alignment vertical="center" wrapText="1"/>
      <protection/>
    </xf>
    <xf numFmtId="0" fontId="10" fillId="0" borderId="65" xfId="58" applyFont="1" applyBorder="1" applyAlignment="1">
      <alignment vertical="center" wrapText="1"/>
      <protection/>
    </xf>
    <xf numFmtId="0" fontId="10" fillId="0" borderId="28" xfId="58" applyFont="1" applyBorder="1" applyAlignment="1">
      <alignment vertical="center" wrapText="1"/>
      <protection/>
    </xf>
    <xf numFmtId="0" fontId="10" fillId="0" borderId="66" xfId="58" applyFont="1" applyBorder="1" applyAlignment="1">
      <alignment vertical="center" wrapText="1"/>
      <protection/>
    </xf>
    <xf numFmtId="0" fontId="0" fillId="0" borderId="83" xfId="58" applyFont="1" applyBorder="1" applyAlignment="1">
      <alignment vertical="center"/>
      <protection/>
    </xf>
    <xf numFmtId="0" fontId="0" fillId="0" borderId="56" xfId="58" applyFont="1" applyBorder="1" applyAlignment="1">
      <alignment vertical="center"/>
      <protection/>
    </xf>
    <xf numFmtId="0" fontId="0" fillId="0" borderId="84" xfId="58" applyFont="1" applyBorder="1" applyAlignment="1">
      <alignment vertical="center"/>
      <protection/>
    </xf>
    <xf numFmtId="0" fontId="0" fillId="0" borderId="56" xfId="58" applyBorder="1" applyAlignment="1">
      <alignment vertical="center"/>
      <protection/>
    </xf>
    <xf numFmtId="0" fontId="0" fillId="0" borderId="84" xfId="58" applyBorder="1" applyAlignment="1">
      <alignment vertical="center"/>
      <protection/>
    </xf>
    <xf numFmtId="0" fontId="10" fillId="0" borderId="55" xfId="58" applyFont="1" applyBorder="1" applyAlignment="1">
      <alignment vertical="center" wrapText="1"/>
      <protection/>
    </xf>
    <xf numFmtId="0" fontId="10" fillId="0" borderId="70" xfId="58" applyFont="1" applyBorder="1" applyAlignment="1">
      <alignment vertical="center" wrapText="1"/>
      <protection/>
    </xf>
    <xf numFmtId="0" fontId="0" fillId="0" borderId="55" xfId="58" applyFont="1" applyBorder="1" applyAlignment="1">
      <alignment vertical="center"/>
      <protection/>
    </xf>
    <xf numFmtId="0" fontId="0" fillId="0" borderId="70" xfId="58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55"/>
  <sheetViews>
    <sheetView zoomScalePageLayoutView="0" workbookViewId="0" topLeftCell="B1">
      <selection activeCell="D47" sqref="D47"/>
    </sheetView>
  </sheetViews>
  <sheetFormatPr defaultColWidth="9.140625" defaultRowHeight="12.75"/>
  <cols>
    <col min="1" max="2" width="9.140625" style="1" customWidth="1"/>
    <col min="3" max="3" width="59.8515625" style="1" customWidth="1"/>
    <col min="4" max="4" width="22.57421875" style="1" customWidth="1"/>
    <col min="5" max="5" width="27.00390625" style="1" customWidth="1"/>
    <col min="6" max="8" width="9.140625" style="1" customWidth="1"/>
    <col min="9" max="9" width="21.00390625" style="1" customWidth="1"/>
    <col min="10" max="12" width="9.140625" style="1" customWidth="1"/>
    <col min="13" max="13" width="13.28125" style="1" customWidth="1"/>
    <col min="14" max="16384" width="9.140625" style="1" customWidth="1"/>
  </cols>
  <sheetData>
    <row r="3" spans="3:5" ht="15.75" customHeight="1">
      <c r="C3" s="2"/>
      <c r="D3" s="3"/>
      <c r="E3" s="3"/>
    </row>
    <row r="4" spans="3:5" ht="16.5" customHeight="1" thickBot="1">
      <c r="C4" s="2"/>
      <c r="D4" s="3"/>
      <c r="E4" s="3"/>
    </row>
    <row r="5" spans="3:5" ht="12.75" customHeight="1">
      <c r="C5" s="77"/>
      <c r="D5" s="78"/>
      <c r="E5" s="79"/>
    </row>
    <row r="6" spans="2:5" ht="12.75" customHeight="1">
      <c r="B6" s="4"/>
      <c r="C6" s="197"/>
      <c r="D6" s="198"/>
      <c r="E6" s="199"/>
    </row>
    <row r="7" spans="3:5" ht="12.75" customHeight="1">
      <c r="C7" s="197" t="s">
        <v>75</v>
      </c>
      <c r="D7" s="198"/>
      <c r="E7" s="199"/>
    </row>
    <row r="8" spans="3:5" ht="15" customHeight="1">
      <c r="C8" s="200" t="s">
        <v>28</v>
      </c>
      <c r="D8" s="201"/>
      <c r="E8" s="202"/>
    </row>
    <row r="9" spans="3:5" ht="12.75" customHeight="1">
      <c r="C9" s="197" t="s">
        <v>20</v>
      </c>
      <c r="D9" s="198"/>
      <c r="E9" s="199"/>
    </row>
    <row r="10" spans="3:5" ht="12.75" customHeight="1">
      <c r="C10" s="203" t="s">
        <v>197</v>
      </c>
      <c r="D10" s="204"/>
      <c r="E10" s="205"/>
    </row>
    <row r="11" spans="3:5" ht="12.75" customHeight="1">
      <c r="C11" s="80"/>
      <c r="D11" s="3"/>
      <c r="E11" s="81"/>
    </row>
    <row r="12" spans="3:5" ht="12.75" customHeight="1">
      <c r="C12" s="80"/>
      <c r="D12" s="3"/>
      <c r="E12" s="81"/>
    </row>
    <row r="13" spans="3:5" ht="12.75" customHeight="1">
      <c r="C13" s="80"/>
      <c r="D13" s="3"/>
      <c r="E13" s="81"/>
    </row>
    <row r="14" spans="3:7" ht="12.75" customHeight="1">
      <c r="C14" s="82"/>
      <c r="D14" s="5"/>
      <c r="E14" s="83"/>
      <c r="F14" s="6"/>
      <c r="G14" s="6"/>
    </row>
    <row r="15" spans="3:7" ht="12.75" customHeight="1">
      <c r="C15" s="84"/>
      <c r="D15" s="7"/>
      <c r="E15" s="85" t="s">
        <v>19</v>
      </c>
      <c r="F15" s="6"/>
      <c r="G15" s="6"/>
    </row>
    <row r="16" spans="3:11" ht="25.5" customHeight="1">
      <c r="C16" s="86" t="s">
        <v>2</v>
      </c>
      <c r="D16" s="8" t="s">
        <v>77</v>
      </c>
      <c r="E16" s="87" t="s">
        <v>78</v>
      </c>
      <c r="F16" s="6"/>
      <c r="G16" s="6"/>
      <c r="I16" s="9"/>
      <c r="J16" s="10"/>
      <c r="K16" s="11"/>
    </row>
    <row r="17" spans="3:11" ht="15.75" customHeight="1">
      <c r="C17" s="88"/>
      <c r="D17" s="12"/>
      <c r="E17" s="89"/>
      <c r="F17" s="6"/>
      <c r="G17" s="6"/>
      <c r="I17" s="13"/>
      <c r="J17" s="10"/>
      <c r="K17" s="14"/>
    </row>
    <row r="18" spans="3:11" ht="15.75" customHeight="1">
      <c r="C18" s="90"/>
      <c r="D18" s="15"/>
      <c r="E18" s="91"/>
      <c r="I18" s="13"/>
      <c r="J18" s="16"/>
      <c r="K18" s="14"/>
    </row>
    <row r="19" spans="3:5" ht="12.75" customHeight="1">
      <c r="C19" s="92" t="s">
        <v>3</v>
      </c>
      <c r="D19" s="17"/>
      <c r="E19" s="91"/>
    </row>
    <row r="20" spans="3:5" ht="12.75" customHeight="1">
      <c r="C20" s="80"/>
      <c r="D20" s="18"/>
      <c r="E20" s="93"/>
    </row>
    <row r="21" spans="3:5" ht="12.75" customHeight="1">
      <c r="C21" s="94" t="s">
        <v>24</v>
      </c>
      <c r="D21" s="116"/>
      <c r="E21" s="117"/>
    </row>
    <row r="22" spans="3:5" ht="12.75" customHeight="1">
      <c r="C22" s="80" t="s">
        <v>21</v>
      </c>
      <c r="D22" s="71">
        <f>64476327.76+4154627.5</f>
        <v>68630955.25999999</v>
      </c>
      <c r="E22" s="111">
        <f>D22</f>
        <v>68630955.25999999</v>
      </c>
    </row>
    <row r="23" spans="3:13" ht="14.25" customHeight="1">
      <c r="C23" s="80" t="s">
        <v>86</v>
      </c>
      <c r="D23" s="118">
        <v>11737249.86</v>
      </c>
      <c r="E23" s="191">
        <v>11737249.86</v>
      </c>
      <c r="M23" s="20"/>
    </row>
    <row r="24" spans="3:13" ht="14.25" customHeight="1" thickBot="1">
      <c r="C24" s="192" t="s">
        <v>85</v>
      </c>
      <c r="D24" s="193">
        <v>7855192</v>
      </c>
      <c r="E24" s="194">
        <v>7855192</v>
      </c>
      <c r="I24" s="20"/>
      <c r="M24" s="20"/>
    </row>
    <row r="25" spans="3:13" ht="14.25" customHeight="1" thickBot="1">
      <c r="C25" s="107" t="s">
        <v>0</v>
      </c>
      <c r="D25" s="189">
        <f>SUM(D22:D24)</f>
        <v>88223397.11999999</v>
      </c>
      <c r="E25" s="190">
        <f>SUM(E22:E24)</f>
        <v>88223397.11999999</v>
      </c>
      <c r="M25" s="20"/>
    </row>
    <row r="26" spans="3:13" ht="12.75" customHeight="1">
      <c r="C26" s="98"/>
      <c r="D26" s="22"/>
      <c r="E26" s="99"/>
      <c r="M26" s="20"/>
    </row>
    <row r="27" spans="3:13" ht="12.75" customHeight="1">
      <c r="C27" s="92" t="s">
        <v>4</v>
      </c>
      <c r="D27" s="18"/>
      <c r="E27" s="93"/>
      <c r="M27" s="20"/>
    </row>
    <row r="28" spans="3:13" ht="12.75" customHeight="1">
      <c r="C28" s="94" t="s">
        <v>24</v>
      </c>
      <c r="D28" s="18"/>
      <c r="E28" s="93"/>
      <c r="M28" s="20"/>
    </row>
    <row r="29" spans="3:13" ht="12.75" customHeight="1">
      <c r="C29" s="80" t="s">
        <v>21</v>
      </c>
      <c r="D29" s="63">
        <f>187700000+(14655*199)+(16340*315)</f>
        <v>195763445</v>
      </c>
      <c r="E29" s="100">
        <f>D29+D22</f>
        <v>264394400.26</v>
      </c>
      <c r="M29" s="20"/>
    </row>
    <row r="30" spans="3:13" ht="14.25" customHeight="1">
      <c r="C30" s="80" t="s">
        <v>86</v>
      </c>
      <c r="D30" s="19">
        <v>3210000</v>
      </c>
      <c r="E30" s="95">
        <f>D23+D30</f>
        <v>14947249.86</v>
      </c>
      <c r="I30" s="64"/>
      <c r="M30" s="20"/>
    </row>
    <row r="31" spans="3:13" ht="14.25" customHeight="1">
      <c r="C31" s="80" t="s">
        <v>84</v>
      </c>
      <c r="D31" s="19">
        <v>1017544</v>
      </c>
      <c r="E31" s="95">
        <f>D24+D31</f>
        <v>8872736</v>
      </c>
      <c r="I31" s="20"/>
      <c r="M31" s="20"/>
    </row>
    <row r="32" spans="3:13" ht="14.25" customHeight="1" thickBot="1">
      <c r="C32" s="80" t="s">
        <v>202</v>
      </c>
      <c r="D32" s="66">
        <v>3944268.5</v>
      </c>
      <c r="E32" s="101">
        <f>D32</f>
        <v>3944268.5</v>
      </c>
      <c r="I32" s="65"/>
      <c r="M32" s="20"/>
    </row>
    <row r="33" spans="3:9" ht="13.5" customHeight="1" thickBot="1">
      <c r="C33" s="96" t="s">
        <v>5</v>
      </c>
      <c r="D33" s="23">
        <f>SUM(D25:D32)</f>
        <v>292158654.62</v>
      </c>
      <c r="E33" s="102">
        <f>SUM(E29:E32)</f>
        <v>292158654.62</v>
      </c>
      <c r="I33" s="20"/>
    </row>
    <row r="34" spans="3:9" ht="12.75" customHeight="1">
      <c r="C34" s="103"/>
      <c r="D34" s="22"/>
      <c r="E34" s="99"/>
      <c r="I34" s="62"/>
    </row>
    <row r="35" spans="3:9" ht="12.75" customHeight="1">
      <c r="C35" s="104" t="s">
        <v>25</v>
      </c>
      <c r="D35" s="72"/>
      <c r="E35" s="93"/>
      <c r="I35" s="65"/>
    </row>
    <row r="36" spans="3:9" ht="12.75" customHeight="1">
      <c r="C36" s="195" t="s">
        <v>33</v>
      </c>
      <c r="D36" s="73">
        <v>14324557</v>
      </c>
      <c r="E36" s="105">
        <v>41890463.75</v>
      </c>
      <c r="I36" s="20"/>
    </row>
    <row r="37" spans="3:5" ht="12.75" customHeight="1">
      <c r="C37" s="195"/>
      <c r="D37" s="73"/>
      <c r="E37" s="105"/>
    </row>
    <row r="38" spans="3:9" ht="12.75" customHeight="1">
      <c r="C38" s="195" t="s">
        <v>34</v>
      </c>
      <c r="D38" s="73">
        <v>117129400.82</v>
      </c>
      <c r="E38" s="105">
        <v>150375918.07</v>
      </c>
      <c r="I38" s="20"/>
    </row>
    <row r="39" spans="3:9" ht="12.75" customHeight="1">
      <c r="C39" s="195"/>
      <c r="D39" s="73"/>
      <c r="E39" s="105"/>
      <c r="I39" s="68"/>
    </row>
    <row r="40" spans="3:9" ht="12.75" customHeight="1">
      <c r="C40" s="195" t="s">
        <v>35</v>
      </c>
      <c r="D40" s="74">
        <v>51800</v>
      </c>
      <c r="E40" s="105">
        <v>1161660</v>
      </c>
      <c r="I40" s="20"/>
    </row>
    <row r="41" spans="3:9" ht="13.5" customHeight="1" thickBot="1">
      <c r="C41" s="195"/>
      <c r="D41" s="74"/>
      <c r="E41" s="105"/>
      <c r="I41" s="20"/>
    </row>
    <row r="42" spans="3:9" ht="13.5" customHeight="1" thickBot="1">
      <c r="C42" s="196" t="s">
        <v>36</v>
      </c>
      <c r="D42" s="75">
        <v>835200</v>
      </c>
      <c r="E42" s="97">
        <v>4170750</v>
      </c>
      <c r="I42" s="20"/>
    </row>
    <row r="43" spans="3:9" ht="13.5" customHeight="1" thickBot="1">
      <c r="C43" s="196"/>
      <c r="D43" s="75"/>
      <c r="E43" s="97"/>
      <c r="I43" s="68"/>
    </row>
    <row r="44" spans="3:9" ht="13.5" customHeight="1" thickBot="1">
      <c r="C44" s="195" t="s">
        <v>37</v>
      </c>
      <c r="D44" s="75">
        <v>1065997.8599999999</v>
      </c>
      <c r="E44" s="97">
        <v>1785849</v>
      </c>
      <c r="I44" s="20"/>
    </row>
    <row r="45" spans="3:9" ht="13.5" customHeight="1" thickBot="1">
      <c r="C45" s="195"/>
      <c r="D45" s="76"/>
      <c r="E45" s="106"/>
      <c r="I45" s="20"/>
    </row>
    <row r="46" spans="3:9" ht="13.5" customHeight="1" thickBot="1">
      <c r="C46" s="107" t="s">
        <v>38</v>
      </c>
      <c r="D46" s="23">
        <f>SUM(D36:D45)</f>
        <v>133406955.67999999</v>
      </c>
      <c r="E46" s="108">
        <f>SUM(E36:E45)</f>
        <v>199384640.82</v>
      </c>
      <c r="I46" s="20"/>
    </row>
    <row r="47" spans="3:9" ht="12.75" customHeight="1">
      <c r="C47" s="109" t="s">
        <v>13</v>
      </c>
      <c r="D47" s="28"/>
      <c r="E47" s="110"/>
      <c r="I47" s="20"/>
    </row>
    <row r="48" spans="3:9" ht="12.75" customHeight="1">
      <c r="C48" s="94" t="s">
        <v>24</v>
      </c>
      <c r="D48" s="18"/>
      <c r="E48" s="93"/>
      <c r="I48" s="65"/>
    </row>
    <row r="49" spans="3:5" ht="12.75" customHeight="1">
      <c r="C49" s="80" t="s">
        <v>21</v>
      </c>
      <c r="D49" s="24"/>
      <c r="E49" s="95">
        <v>130754836.67999998</v>
      </c>
    </row>
    <row r="50" spans="3:9" ht="12.75" customHeight="1">
      <c r="C50" s="80" t="s">
        <v>80</v>
      </c>
      <c r="D50" s="70"/>
      <c r="E50" s="111">
        <v>7102369.5</v>
      </c>
      <c r="I50" s="62"/>
    </row>
    <row r="51" spans="3:9" ht="12.75" customHeight="1">
      <c r="C51" s="80" t="s">
        <v>87</v>
      </c>
      <c r="D51" s="70"/>
      <c r="E51" s="111">
        <f>39187.66*200</f>
        <v>7837532.000000001</v>
      </c>
      <c r="I51" s="20"/>
    </row>
    <row r="52" spans="3:9" ht="13.5" customHeight="1" thickBot="1">
      <c r="C52" s="80" t="s">
        <v>202</v>
      </c>
      <c r="D52" s="18"/>
      <c r="E52" s="112">
        <v>8098896</v>
      </c>
      <c r="I52" s="62"/>
    </row>
    <row r="53" spans="3:9" ht="13.5" customHeight="1" thickBot="1">
      <c r="C53" s="96" t="s">
        <v>6</v>
      </c>
      <c r="D53" s="23"/>
      <c r="E53" s="108">
        <f>SUM(E49:E52)</f>
        <v>153793634.17999998</v>
      </c>
      <c r="I53" s="65"/>
    </row>
    <row r="54" spans="3:9" ht="12.75" customHeight="1">
      <c r="C54" s="80"/>
      <c r="D54" s="29"/>
      <c r="E54" s="81"/>
      <c r="I54" s="20"/>
    </row>
    <row r="55" spans="3:5" ht="13.5" customHeight="1" thickBot="1">
      <c r="C55" s="113"/>
      <c r="D55" s="114"/>
      <c r="E55" s="115"/>
    </row>
  </sheetData>
  <sheetProtection/>
  <mergeCells count="10">
    <mergeCell ref="C38:C39"/>
    <mergeCell ref="C40:C41"/>
    <mergeCell ref="C42:C43"/>
    <mergeCell ref="C44:C45"/>
    <mergeCell ref="C6:E6"/>
    <mergeCell ref="C7:E7"/>
    <mergeCell ref="C8:E8"/>
    <mergeCell ref="C9:E9"/>
    <mergeCell ref="C10:E10"/>
    <mergeCell ref="C36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80"/>
  <sheetViews>
    <sheetView tabSelected="1" zoomScalePageLayoutView="0" workbookViewId="0" topLeftCell="A1">
      <selection activeCell="B49" sqref="B49"/>
    </sheetView>
  </sheetViews>
  <sheetFormatPr defaultColWidth="9.140625" defaultRowHeight="12.75" customHeight="1"/>
  <cols>
    <col min="1" max="1" width="59.421875" style="1" customWidth="1"/>
    <col min="2" max="2" width="12.7109375" style="1" customWidth="1"/>
    <col min="3" max="3" width="14.57421875" style="1" customWidth="1"/>
    <col min="4" max="4" width="12.140625" style="1" customWidth="1"/>
    <col min="5" max="5" width="15.28125" style="1" customWidth="1"/>
    <col min="6" max="6" width="15.8515625" style="1" customWidth="1"/>
    <col min="7" max="7" width="11.8515625" style="1" customWidth="1"/>
    <col min="8" max="8" width="47.7109375" style="1" customWidth="1"/>
    <col min="9" max="9" width="20.00390625" style="177" customWidth="1"/>
    <col min="10" max="10" width="9.140625" style="1" customWidth="1"/>
    <col min="11" max="11" width="12.8515625" style="1" bestFit="1" customWidth="1"/>
    <col min="12" max="12" width="0" style="1" hidden="1" customWidth="1"/>
    <col min="13" max="13" width="25.57421875" style="1" customWidth="1"/>
    <col min="14" max="16384" width="9.140625" style="1" customWidth="1"/>
  </cols>
  <sheetData>
    <row r="3" ht="15.75" customHeight="1">
      <c r="A3" s="30"/>
    </row>
    <row r="4" spans="1:10" ht="16.5" customHeight="1" thickBot="1">
      <c r="A4" s="31"/>
      <c r="B4" s="32"/>
      <c r="C4" s="32"/>
      <c r="D4" s="32"/>
      <c r="E4" s="32"/>
      <c r="F4" s="32"/>
      <c r="G4" s="32"/>
      <c r="H4" s="32"/>
      <c r="I4" s="178"/>
      <c r="J4" s="32"/>
    </row>
    <row r="8" spans="1:9" ht="12.75" customHeight="1">
      <c r="A8" s="208"/>
      <c r="B8" s="208"/>
      <c r="C8" s="208"/>
      <c r="D8" s="208"/>
      <c r="E8" s="208"/>
      <c r="F8" s="208"/>
      <c r="G8" s="208"/>
      <c r="H8" s="208"/>
      <c r="I8" s="208"/>
    </row>
    <row r="9" spans="1:9" ht="12.75" customHeight="1">
      <c r="A9" s="208" t="s">
        <v>76</v>
      </c>
      <c r="B9" s="208"/>
      <c r="C9" s="208"/>
      <c r="D9" s="208"/>
      <c r="E9" s="208"/>
      <c r="F9" s="208"/>
      <c r="G9" s="208"/>
      <c r="H9" s="208"/>
      <c r="I9" s="208"/>
    </row>
    <row r="10" spans="1:9" ht="15" customHeight="1">
      <c r="A10" s="209" t="s">
        <v>22</v>
      </c>
      <c r="B10" s="209"/>
      <c r="C10" s="209"/>
      <c r="D10" s="209"/>
      <c r="E10" s="209"/>
      <c r="F10" s="209"/>
      <c r="G10" s="209"/>
      <c r="H10" s="209"/>
      <c r="I10" s="209"/>
    </row>
    <row r="11" spans="1:9" ht="12.75" customHeight="1">
      <c r="A11" s="208" t="s">
        <v>30</v>
      </c>
      <c r="B11" s="208"/>
      <c r="C11" s="208"/>
      <c r="D11" s="208"/>
      <c r="E11" s="208"/>
      <c r="F11" s="208"/>
      <c r="G11" s="208"/>
      <c r="H11" s="208"/>
      <c r="I11" s="208"/>
    </row>
    <row r="12" spans="1:9" ht="12.75" customHeight="1">
      <c r="A12" s="208" t="s">
        <v>196</v>
      </c>
      <c r="B12" s="208"/>
      <c r="C12" s="208"/>
      <c r="D12" s="208"/>
      <c r="E12" s="208"/>
      <c r="F12" s="208"/>
      <c r="G12" s="208"/>
      <c r="H12" s="208"/>
      <c r="I12" s="208"/>
    </row>
    <row r="14" spans="5:9" ht="12.75" customHeight="1">
      <c r="E14" s="33" t="s">
        <v>29</v>
      </c>
      <c r="I14" s="179"/>
    </row>
    <row r="16" spans="1:10" ht="12.75" customHeight="1">
      <c r="A16" s="5"/>
      <c r="B16" s="5"/>
      <c r="C16" s="34"/>
      <c r="D16" s="35"/>
      <c r="E16" s="5"/>
      <c r="F16" s="34"/>
      <c r="G16" s="35"/>
      <c r="H16" s="35"/>
      <c r="I16" s="180"/>
      <c r="J16" s="35"/>
    </row>
    <row r="17" spans="1:10" ht="12.75" customHeight="1">
      <c r="A17" s="7"/>
      <c r="B17" s="207"/>
      <c r="C17" s="207"/>
      <c r="D17" s="207"/>
      <c r="E17" s="207"/>
      <c r="F17" s="207"/>
      <c r="G17" s="207"/>
      <c r="H17" s="36"/>
      <c r="I17" s="181"/>
      <c r="J17" s="36"/>
    </row>
    <row r="18" spans="1:10" ht="12.75" customHeight="1">
      <c r="A18" s="37" t="s">
        <v>1</v>
      </c>
      <c r="B18" s="206" t="s">
        <v>79</v>
      </c>
      <c r="C18" s="206"/>
      <c r="D18" s="206"/>
      <c r="E18" s="207" t="s">
        <v>18</v>
      </c>
      <c r="F18" s="207"/>
      <c r="G18" s="207"/>
      <c r="H18" s="36" t="s">
        <v>15</v>
      </c>
      <c r="I18" s="181" t="s">
        <v>16</v>
      </c>
      <c r="J18" s="36" t="s">
        <v>11</v>
      </c>
    </row>
    <row r="19" spans="1:10" ht="12.75" customHeight="1">
      <c r="A19" s="12"/>
      <c r="B19" s="12"/>
      <c r="C19" s="38"/>
      <c r="D19" s="39"/>
      <c r="E19" s="40"/>
      <c r="F19" s="41" t="s">
        <v>17</v>
      </c>
      <c r="G19" s="39"/>
      <c r="H19" s="42" t="s">
        <v>9</v>
      </c>
      <c r="I19" s="182" t="s">
        <v>10</v>
      </c>
      <c r="J19" s="42" t="s">
        <v>12</v>
      </c>
    </row>
    <row r="20" spans="1:10" ht="12.75" customHeight="1">
      <c r="A20" s="15"/>
      <c r="B20" s="15" t="s">
        <v>7</v>
      </c>
      <c r="C20" s="43" t="s">
        <v>8</v>
      </c>
      <c r="D20" s="44" t="s">
        <v>9</v>
      </c>
      <c r="E20" s="15" t="s">
        <v>7</v>
      </c>
      <c r="F20" s="43" t="s">
        <v>8</v>
      </c>
      <c r="G20" s="44" t="s">
        <v>9</v>
      </c>
      <c r="H20" s="44"/>
      <c r="I20" s="183"/>
      <c r="J20" s="44"/>
    </row>
    <row r="21" spans="1:10" ht="12.75" customHeight="1">
      <c r="A21" s="45" t="s">
        <v>26</v>
      </c>
      <c r="B21" s="17"/>
      <c r="C21" s="17"/>
      <c r="D21" s="46"/>
      <c r="E21" s="17"/>
      <c r="F21" s="17"/>
      <c r="G21" s="17"/>
      <c r="H21" s="17"/>
      <c r="I21" s="184"/>
      <c r="J21" s="17"/>
    </row>
    <row r="22" spans="1:10" ht="12.75" customHeight="1">
      <c r="A22" s="47" t="s">
        <v>39</v>
      </c>
      <c r="B22" s="46"/>
      <c r="C22" s="46">
        <v>10000000</v>
      </c>
      <c r="D22" s="46">
        <f aca="true" t="shared" si="0" ref="D22:D33">C22-B22</f>
        <v>10000000</v>
      </c>
      <c r="E22" s="46"/>
      <c r="F22" s="46">
        <v>10000000</v>
      </c>
      <c r="G22" s="46">
        <f aca="true" t="shared" si="1" ref="G22:G33">F22-E22</f>
        <v>10000000</v>
      </c>
      <c r="H22" s="17" t="s">
        <v>198</v>
      </c>
      <c r="I22" s="184">
        <f>0+E22</f>
        <v>0</v>
      </c>
      <c r="J22" s="17"/>
    </row>
    <row r="23" spans="1:10" ht="12.75" customHeight="1">
      <c r="A23" s="48" t="s">
        <v>40</v>
      </c>
      <c r="B23" s="46"/>
      <c r="C23" s="46">
        <v>5000000</v>
      </c>
      <c r="D23" s="46">
        <f t="shared" si="0"/>
        <v>5000000</v>
      </c>
      <c r="E23" s="46"/>
      <c r="F23" s="46">
        <v>5000000</v>
      </c>
      <c r="G23" s="46">
        <f t="shared" si="1"/>
        <v>5000000</v>
      </c>
      <c r="H23" s="17" t="s">
        <v>198</v>
      </c>
      <c r="I23" s="184">
        <f>0+E23</f>
        <v>0</v>
      </c>
      <c r="J23" s="17"/>
    </row>
    <row r="24" spans="1:10" ht="12.75" customHeight="1">
      <c r="A24" s="48" t="s">
        <v>41</v>
      </c>
      <c r="B24" s="46"/>
      <c r="C24" s="46">
        <v>9500000</v>
      </c>
      <c r="D24" s="46">
        <f t="shared" si="0"/>
        <v>9500000</v>
      </c>
      <c r="E24" s="46"/>
      <c r="F24" s="46">
        <v>9500000</v>
      </c>
      <c r="G24" s="46">
        <f t="shared" si="1"/>
        <v>9500000</v>
      </c>
      <c r="H24" s="17" t="s">
        <v>198</v>
      </c>
      <c r="I24" s="184">
        <v>0</v>
      </c>
      <c r="J24" s="17"/>
    </row>
    <row r="25" spans="1:10" ht="12.75" customHeight="1">
      <c r="A25" s="48" t="s">
        <v>42</v>
      </c>
      <c r="B25" s="46">
        <v>0</v>
      </c>
      <c r="C25" s="46">
        <v>18000000</v>
      </c>
      <c r="D25" s="46">
        <f t="shared" si="0"/>
        <v>18000000</v>
      </c>
      <c r="E25" s="46">
        <v>16275000</v>
      </c>
      <c r="F25" s="46">
        <v>18000000</v>
      </c>
      <c r="G25" s="46">
        <f t="shared" si="1"/>
        <v>1725000</v>
      </c>
      <c r="H25" s="17" t="s">
        <v>199</v>
      </c>
      <c r="I25" s="184">
        <f>0+E25</f>
        <v>16275000</v>
      </c>
      <c r="J25" s="17"/>
    </row>
    <row r="26" spans="1:10" ht="12.75" customHeight="1">
      <c r="A26" s="48" t="s">
        <v>43</v>
      </c>
      <c r="B26" s="46"/>
      <c r="C26" s="46">
        <v>3000000</v>
      </c>
      <c r="D26" s="46">
        <f t="shared" si="0"/>
        <v>3000000</v>
      </c>
      <c r="E26" s="46"/>
      <c r="F26" s="46">
        <v>3000000</v>
      </c>
      <c r="G26" s="46">
        <f t="shared" si="1"/>
        <v>3000000</v>
      </c>
      <c r="H26" s="17" t="s">
        <v>198</v>
      </c>
      <c r="I26" s="184">
        <v>0</v>
      </c>
      <c r="J26" s="17"/>
    </row>
    <row r="27" spans="1:10" ht="12.75" customHeight="1">
      <c r="A27" s="48" t="s">
        <v>44</v>
      </c>
      <c r="B27" s="46"/>
      <c r="C27" s="46">
        <v>20000000</v>
      </c>
      <c r="D27" s="46">
        <f t="shared" si="0"/>
        <v>20000000</v>
      </c>
      <c r="E27" s="46"/>
      <c r="F27" s="46">
        <v>20000000</v>
      </c>
      <c r="G27" s="46">
        <f t="shared" si="1"/>
        <v>20000000</v>
      </c>
      <c r="H27" s="17" t="s">
        <v>198</v>
      </c>
      <c r="I27" s="184">
        <v>0</v>
      </c>
      <c r="J27" s="17"/>
    </row>
    <row r="28" spans="1:10" ht="12.75" customHeight="1">
      <c r="A28" s="48" t="s">
        <v>45</v>
      </c>
      <c r="B28" s="46">
        <v>1574383</v>
      </c>
      <c r="C28" s="46">
        <v>15000000</v>
      </c>
      <c r="D28" s="46">
        <f t="shared" si="0"/>
        <v>13425617</v>
      </c>
      <c r="E28" s="46">
        <v>3414074.25</v>
      </c>
      <c r="F28" s="46">
        <v>15000000</v>
      </c>
      <c r="G28" s="46">
        <f t="shared" si="1"/>
        <v>11585925.75</v>
      </c>
      <c r="H28" s="17" t="s">
        <v>199</v>
      </c>
      <c r="I28" s="184">
        <f>3627447.25+E28</f>
        <v>7041521.5</v>
      </c>
      <c r="J28" s="17"/>
    </row>
    <row r="29" spans="1:11" ht="12.75" customHeight="1">
      <c r="A29" s="48" t="s">
        <v>46</v>
      </c>
      <c r="B29" s="46">
        <v>10000</v>
      </c>
      <c r="C29" s="46">
        <v>4000000</v>
      </c>
      <c r="D29" s="46">
        <f t="shared" si="0"/>
        <v>3990000</v>
      </c>
      <c r="E29" s="46">
        <v>30000</v>
      </c>
      <c r="F29" s="46">
        <v>4000000</v>
      </c>
      <c r="G29" s="46">
        <f t="shared" si="1"/>
        <v>3970000</v>
      </c>
      <c r="H29" s="17" t="s">
        <v>199</v>
      </c>
      <c r="I29" s="184">
        <f>0+E29</f>
        <v>30000</v>
      </c>
      <c r="J29" s="17"/>
      <c r="K29" s="62"/>
    </row>
    <row r="30" spans="1:10" ht="12.75" customHeight="1">
      <c r="A30" s="48" t="s">
        <v>47</v>
      </c>
      <c r="B30" s="46">
        <v>894319</v>
      </c>
      <c r="C30" s="46">
        <v>6000000</v>
      </c>
      <c r="D30" s="46">
        <f t="shared" si="0"/>
        <v>5105681</v>
      </c>
      <c r="E30" s="46">
        <v>1164237.5</v>
      </c>
      <c r="F30" s="46">
        <v>6000000</v>
      </c>
      <c r="G30" s="46">
        <f t="shared" si="1"/>
        <v>4835762.5</v>
      </c>
      <c r="H30" s="17" t="s">
        <v>199</v>
      </c>
      <c r="I30" s="184">
        <f>45738+E30</f>
        <v>1209975.5</v>
      </c>
      <c r="J30" s="17"/>
    </row>
    <row r="31" spans="1:10" ht="12.75" customHeight="1">
      <c r="A31" s="48" t="s">
        <v>48</v>
      </c>
      <c r="B31" s="46">
        <v>104500</v>
      </c>
      <c r="C31" s="46">
        <v>2700000</v>
      </c>
      <c r="D31" s="46">
        <f t="shared" si="0"/>
        <v>2595500</v>
      </c>
      <c r="E31" s="46">
        <v>104500</v>
      </c>
      <c r="F31" s="46">
        <v>2700000</v>
      </c>
      <c r="G31" s="46">
        <f t="shared" si="1"/>
        <v>2595500</v>
      </c>
      <c r="H31" s="17" t="s">
        <v>199</v>
      </c>
      <c r="I31" s="184">
        <f>0+E31</f>
        <v>104500</v>
      </c>
      <c r="J31" s="17"/>
    </row>
    <row r="32" spans="1:10" ht="12.75" customHeight="1">
      <c r="A32" s="48" t="s">
        <v>49</v>
      </c>
      <c r="B32" s="46">
        <v>11696355</v>
      </c>
      <c r="C32" s="46">
        <v>20000000</v>
      </c>
      <c r="D32" s="46">
        <f t="shared" si="0"/>
        <v>8303645</v>
      </c>
      <c r="E32" s="46">
        <v>20857652</v>
      </c>
      <c r="F32" s="46">
        <v>20000000</v>
      </c>
      <c r="G32" s="46">
        <f t="shared" si="1"/>
        <v>-857652</v>
      </c>
      <c r="H32" s="17" t="s">
        <v>200</v>
      </c>
      <c r="I32" s="184">
        <f>1650449+E32</f>
        <v>22508101</v>
      </c>
      <c r="J32" s="17"/>
    </row>
    <row r="33" spans="1:10" ht="12.75" customHeight="1">
      <c r="A33" s="48" t="s">
        <v>50</v>
      </c>
      <c r="B33" s="46">
        <v>45000</v>
      </c>
      <c r="C33" s="46">
        <v>2000000</v>
      </c>
      <c r="D33" s="46">
        <f t="shared" si="0"/>
        <v>1955000</v>
      </c>
      <c r="E33" s="46">
        <v>45000</v>
      </c>
      <c r="F33" s="46">
        <v>2000000</v>
      </c>
      <c r="G33" s="46">
        <f t="shared" si="1"/>
        <v>1955000</v>
      </c>
      <c r="H33" s="17" t="s">
        <v>199</v>
      </c>
      <c r="I33" s="184">
        <f>0+E33</f>
        <v>45000</v>
      </c>
      <c r="J33" s="17"/>
    </row>
    <row r="34" spans="1:10" ht="13.5" customHeight="1" thickBot="1">
      <c r="A34" s="49"/>
      <c r="B34" s="17"/>
      <c r="C34" s="17"/>
      <c r="D34" s="17"/>
      <c r="E34" s="17"/>
      <c r="F34" s="17"/>
      <c r="G34" s="17"/>
      <c r="H34" s="17"/>
      <c r="I34" s="184"/>
      <c r="J34" s="17"/>
    </row>
    <row r="35" spans="1:10" ht="13.5" customHeight="1" thickBot="1">
      <c r="A35" s="21" t="s">
        <v>14</v>
      </c>
      <c r="B35" s="50">
        <f>SUM(B22:B34)</f>
        <v>14324557</v>
      </c>
      <c r="C35" s="51">
        <f>SUM(C22:C34)</f>
        <v>115200000</v>
      </c>
      <c r="D35" s="26"/>
      <c r="E35" s="25">
        <f>SUM(E22:E34)</f>
        <v>41890463.75</v>
      </c>
      <c r="F35" s="61">
        <f>SUM(F22:F34)</f>
        <v>115200000</v>
      </c>
      <c r="G35" s="26"/>
      <c r="H35" s="52"/>
      <c r="I35" s="185">
        <f>SUM(I22:I34)</f>
        <v>47214098</v>
      </c>
      <c r="J35" s="27"/>
    </row>
    <row r="36" spans="1:10" ht="12.75" customHeight="1">
      <c r="A36" s="53"/>
      <c r="B36" s="22"/>
      <c r="C36" s="22"/>
      <c r="D36" s="22"/>
      <c r="E36" s="22"/>
      <c r="F36" s="22"/>
      <c r="G36" s="22"/>
      <c r="H36" s="22"/>
      <c r="I36" s="186"/>
      <c r="J36" s="22"/>
    </row>
    <row r="37" spans="1:10" ht="12.75" customHeight="1">
      <c r="A37" s="45" t="s">
        <v>27</v>
      </c>
      <c r="B37" s="18"/>
      <c r="C37" s="18"/>
      <c r="D37" s="18"/>
      <c r="E37" s="18"/>
      <c r="F37" s="18"/>
      <c r="G37" s="18"/>
      <c r="H37" s="18"/>
      <c r="I37" s="187"/>
      <c r="J37" s="18"/>
    </row>
    <row r="38" spans="1:10" ht="12.75" customHeight="1">
      <c r="A38" s="54" t="s">
        <v>51</v>
      </c>
      <c r="B38" s="18">
        <v>0</v>
      </c>
      <c r="C38" s="55">
        <v>22500000</v>
      </c>
      <c r="D38" s="46">
        <f aca="true" t="shared" si="2" ref="D38:D49">C38-B38</f>
        <v>22500000</v>
      </c>
      <c r="E38" s="55">
        <v>0</v>
      </c>
      <c r="F38" s="55">
        <v>22500000</v>
      </c>
      <c r="G38" s="46">
        <f aca="true" t="shared" si="3" ref="G38:G49">F38-E38</f>
        <v>22500000</v>
      </c>
      <c r="H38" s="17" t="s">
        <v>198</v>
      </c>
      <c r="I38" s="187">
        <f>0+E38</f>
        <v>0</v>
      </c>
      <c r="J38" s="18"/>
    </row>
    <row r="39" spans="1:11" ht="12.75" customHeight="1">
      <c r="A39" s="54" t="s">
        <v>52</v>
      </c>
      <c r="B39" s="55">
        <v>4517985.58</v>
      </c>
      <c r="C39" s="55">
        <v>15320500</v>
      </c>
      <c r="D39" s="46">
        <f t="shared" si="2"/>
        <v>10802514.42</v>
      </c>
      <c r="E39" s="55">
        <v>13252035.58</v>
      </c>
      <c r="F39" s="55">
        <v>15320500</v>
      </c>
      <c r="G39" s="46">
        <f t="shared" si="3"/>
        <v>2068464.42</v>
      </c>
      <c r="H39" s="17" t="s">
        <v>199</v>
      </c>
      <c r="I39" s="187">
        <f>0+E39</f>
        <v>13252035.58</v>
      </c>
      <c r="J39" s="18"/>
      <c r="K39" s="62"/>
    </row>
    <row r="40" spans="1:10" ht="12.75" customHeight="1">
      <c r="A40" s="54" t="s">
        <v>53</v>
      </c>
      <c r="B40" s="55"/>
      <c r="C40" s="55">
        <v>5000000</v>
      </c>
      <c r="D40" s="46">
        <f t="shared" si="2"/>
        <v>5000000</v>
      </c>
      <c r="E40" s="55"/>
      <c r="F40" s="55">
        <v>5000000</v>
      </c>
      <c r="G40" s="46">
        <f t="shared" si="3"/>
        <v>5000000</v>
      </c>
      <c r="H40" s="17" t="s">
        <v>198</v>
      </c>
      <c r="I40" s="187">
        <v>0</v>
      </c>
      <c r="J40" s="18"/>
    </row>
    <row r="41" spans="1:11" ht="12.75" customHeight="1">
      <c r="A41" s="54" t="s">
        <v>54</v>
      </c>
      <c r="B41" s="55">
        <v>58134579.239999995</v>
      </c>
      <c r="C41" s="55">
        <v>95000000</v>
      </c>
      <c r="D41" s="46">
        <f t="shared" si="2"/>
        <v>36865420.760000005</v>
      </c>
      <c r="E41" s="55">
        <v>77293877.99</v>
      </c>
      <c r="F41" s="55">
        <v>95000000</v>
      </c>
      <c r="G41" s="46">
        <f t="shared" si="3"/>
        <v>17706122.010000005</v>
      </c>
      <c r="H41" s="17" t="s">
        <v>199</v>
      </c>
      <c r="I41" s="187">
        <f>0+E41</f>
        <v>77293877.99</v>
      </c>
      <c r="J41" s="18"/>
      <c r="K41" s="65"/>
    </row>
    <row r="42" spans="1:10" ht="12.75" customHeight="1">
      <c r="A42" s="54" t="s">
        <v>82</v>
      </c>
      <c r="B42" s="55">
        <v>456240</v>
      </c>
      <c r="C42" s="55">
        <v>10000000</v>
      </c>
      <c r="D42" s="46">
        <f t="shared" si="2"/>
        <v>9543760</v>
      </c>
      <c r="E42" s="55">
        <v>901399</v>
      </c>
      <c r="F42" s="55">
        <v>10000000</v>
      </c>
      <c r="G42" s="46">
        <f t="shared" si="3"/>
        <v>9098601</v>
      </c>
      <c r="H42" s="17" t="s">
        <v>199</v>
      </c>
      <c r="I42" s="187">
        <f>0+E42</f>
        <v>901399</v>
      </c>
      <c r="J42" s="18"/>
    </row>
    <row r="43" spans="1:10" ht="12.75" customHeight="1" thickBot="1">
      <c r="A43" s="54" t="s">
        <v>55</v>
      </c>
      <c r="B43" s="55">
        <v>0</v>
      </c>
      <c r="C43" s="55">
        <v>6500000</v>
      </c>
      <c r="D43" s="46">
        <f t="shared" si="2"/>
        <v>6500000</v>
      </c>
      <c r="E43" s="55">
        <v>0</v>
      </c>
      <c r="F43" s="55">
        <v>6500000</v>
      </c>
      <c r="G43" s="46">
        <f t="shared" si="3"/>
        <v>6500000</v>
      </c>
      <c r="H43" s="17" t="s">
        <v>199</v>
      </c>
      <c r="I43" s="187">
        <v>0</v>
      </c>
      <c r="J43" s="18"/>
    </row>
    <row r="44" spans="1:10" ht="12.75" customHeight="1" thickBot="1">
      <c r="A44" s="54" t="s">
        <v>56</v>
      </c>
      <c r="B44" s="55">
        <v>0</v>
      </c>
      <c r="C44" s="55">
        <v>0</v>
      </c>
      <c r="D44" s="46">
        <f t="shared" si="2"/>
        <v>0</v>
      </c>
      <c r="E44" s="55">
        <v>0</v>
      </c>
      <c r="F44" s="55">
        <v>0</v>
      </c>
      <c r="G44" s="46">
        <f t="shared" si="3"/>
        <v>0</v>
      </c>
      <c r="H44" s="24"/>
      <c r="I44" s="188">
        <v>0</v>
      </c>
      <c r="J44" s="18"/>
    </row>
    <row r="45" spans="1:10" ht="12.75" customHeight="1">
      <c r="A45" s="54" t="s">
        <v>57</v>
      </c>
      <c r="B45" s="55">
        <f>157000+37700000</f>
        <v>37857000</v>
      </c>
      <c r="C45" s="55">
        <v>4000000</v>
      </c>
      <c r="D45" s="46">
        <f t="shared" si="2"/>
        <v>-33857000</v>
      </c>
      <c r="E45" s="55">
        <f>295000+37700000</f>
        <v>37995000</v>
      </c>
      <c r="F45" s="55">
        <v>4000000</v>
      </c>
      <c r="G45" s="46">
        <f t="shared" si="3"/>
        <v>-33995000</v>
      </c>
      <c r="H45" s="17" t="s">
        <v>200</v>
      </c>
      <c r="I45" s="187">
        <f>0+E45</f>
        <v>37995000</v>
      </c>
      <c r="J45" s="18"/>
    </row>
    <row r="46" spans="1:10" ht="12.75" customHeight="1">
      <c r="A46" s="54" t="s">
        <v>58</v>
      </c>
      <c r="B46" s="55">
        <v>0</v>
      </c>
      <c r="C46" s="55">
        <v>3000000</v>
      </c>
      <c r="D46" s="46">
        <f t="shared" si="2"/>
        <v>3000000</v>
      </c>
      <c r="E46" s="55">
        <v>0</v>
      </c>
      <c r="F46" s="55">
        <v>3000000</v>
      </c>
      <c r="G46" s="46">
        <f t="shared" si="3"/>
        <v>3000000</v>
      </c>
      <c r="H46" s="17" t="s">
        <v>198</v>
      </c>
      <c r="I46" s="187">
        <v>0</v>
      </c>
      <c r="J46" s="18"/>
    </row>
    <row r="47" spans="1:10" ht="12.75" customHeight="1">
      <c r="A47" s="54" t="s">
        <v>59</v>
      </c>
      <c r="B47" s="55">
        <v>0</v>
      </c>
      <c r="C47" s="55">
        <v>2000000</v>
      </c>
      <c r="D47" s="46">
        <f t="shared" si="2"/>
        <v>2000000</v>
      </c>
      <c r="E47" s="55">
        <v>0</v>
      </c>
      <c r="F47" s="55">
        <v>2000000</v>
      </c>
      <c r="G47" s="46">
        <f t="shared" si="3"/>
        <v>2000000</v>
      </c>
      <c r="H47" s="17" t="s">
        <v>198</v>
      </c>
      <c r="I47" s="187">
        <v>0</v>
      </c>
      <c r="J47" s="18"/>
    </row>
    <row r="48" spans="1:10" ht="12.75" customHeight="1">
      <c r="A48" s="48" t="s">
        <v>60</v>
      </c>
      <c r="B48" s="55">
        <f>2048207+(14655*199)+(16340*315)</f>
        <v>10111652</v>
      </c>
      <c r="C48" s="55">
        <v>20000000</v>
      </c>
      <c r="D48" s="46">
        <f t="shared" si="2"/>
        <v>9888348</v>
      </c>
      <c r="E48" s="55">
        <f>6818216.5+(14655*199)+(16340*315)</f>
        <v>14881661.5</v>
      </c>
      <c r="F48" s="55">
        <v>20000000</v>
      </c>
      <c r="G48" s="46">
        <f t="shared" si="3"/>
        <v>5118338.5</v>
      </c>
      <c r="H48" s="17" t="s">
        <v>199</v>
      </c>
      <c r="I48" s="187">
        <f>6738705.25+E48</f>
        <v>21620366.75</v>
      </c>
      <c r="J48" s="18"/>
    </row>
    <row r="49" spans="1:13" ht="12.75" customHeight="1" thickBot="1">
      <c r="A49" s="48" t="s">
        <v>83</v>
      </c>
      <c r="B49" s="62">
        <v>6051944</v>
      </c>
      <c r="C49" s="55">
        <v>0</v>
      </c>
      <c r="D49" s="18">
        <f t="shared" si="2"/>
        <v>-6051944</v>
      </c>
      <c r="E49" s="62">
        <f>B49</f>
        <v>6051944</v>
      </c>
      <c r="F49" s="55">
        <v>0</v>
      </c>
      <c r="G49" s="18">
        <f t="shared" si="3"/>
        <v>-6051944</v>
      </c>
      <c r="H49" s="17" t="s">
        <v>200</v>
      </c>
      <c r="I49" s="187">
        <f>E49</f>
        <v>6051944</v>
      </c>
      <c r="J49" s="18"/>
      <c r="K49" s="62"/>
      <c r="M49" s="65"/>
    </row>
    <row r="50" spans="1:10" ht="12.75" customHeight="1" thickBot="1">
      <c r="A50" s="21" t="s">
        <v>14</v>
      </c>
      <c r="B50" s="56">
        <f>SUM(B38:B49)</f>
        <v>117129400.82</v>
      </c>
      <c r="C50" s="56">
        <f>SUM(C38:C49)</f>
        <v>183320500</v>
      </c>
      <c r="D50" s="56"/>
      <c r="E50" s="56">
        <f>SUM(E38:E49)</f>
        <v>150375918.07</v>
      </c>
      <c r="F50" s="56">
        <f>SUM(F38:F49)</f>
        <v>183320500</v>
      </c>
      <c r="G50" s="26"/>
      <c r="H50" s="52"/>
      <c r="I50" s="185">
        <f>SUM(I38:I49)</f>
        <v>157114623.32</v>
      </c>
      <c r="J50" s="27"/>
    </row>
    <row r="51" spans="1:13" ht="12.75" customHeight="1">
      <c r="A51" s="53"/>
      <c r="B51" s="22"/>
      <c r="C51" s="22"/>
      <c r="D51" s="22"/>
      <c r="E51" s="22"/>
      <c r="F51" s="22"/>
      <c r="G51" s="22"/>
      <c r="H51" s="22"/>
      <c r="I51" s="186"/>
      <c r="J51" s="22"/>
      <c r="M51" s="67"/>
    </row>
    <row r="52" spans="1:13" ht="12.75" customHeight="1">
      <c r="A52" s="45" t="s">
        <v>61</v>
      </c>
      <c r="B52" s="18"/>
      <c r="C52" s="18"/>
      <c r="D52" s="18"/>
      <c r="E52" s="18"/>
      <c r="F52" s="18"/>
      <c r="G52" s="18"/>
      <c r="H52" s="18"/>
      <c r="I52" s="187"/>
      <c r="J52" s="18"/>
      <c r="M52" s="67"/>
    </row>
    <row r="53" spans="1:13" ht="12.75" customHeight="1">
      <c r="A53" s="48" t="s">
        <v>62</v>
      </c>
      <c r="B53" s="55">
        <v>51800</v>
      </c>
      <c r="C53" s="55">
        <v>3000000</v>
      </c>
      <c r="D53" s="46">
        <f>C53-B53</f>
        <v>2948200</v>
      </c>
      <c r="E53" s="55">
        <v>1161660</v>
      </c>
      <c r="F53" s="55">
        <v>3000000</v>
      </c>
      <c r="G53" s="46">
        <f>F53-E53</f>
        <v>1838340</v>
      </c>
      <c r="H53" s="17" t="s">
        <v>199</v>
      </c>
      <c r="I53" s="187">
        <v>0</v>
      </c>
      <c r="J53" s="18"/>
      <c r="M53" s="65"/>
    </row>
    <row r="54" spans="1:10" ht="12.75" customHeight="1" thickBot="1">
      <c r="A54" s="48"/>
      <c r="B54" s="18"/>
      <c r="C54" s="18"/>
      <c r="D54" s="18"/>
      <c r="E54" s="18"/>
      <c r="F54" s="18"/>
      <c r="G54" s="18"/>
      <c r="H54" s="18"/>
      <c r="I54" s="187"/>
      <c r="J54" s="18"/>
    </row>
    <row r="55" spans="1:13" ht="12.75" customHeight="1" thickBot="1">
      <c r="A55" s="21" t="s">
        <v>14</v>
      </c>
      <c r="B55" s="56">
        <f>SUM(B53:B54)</f>
        <v>51800</v>
      </c>
      <c r="C55" s="56">
        <f>SUM(C53:C54)</f>
        <v>3000000</v>
      </c>
      <c r="D55" s="56"/>
      <c r="E55" s="56">
        <f>SUM(E53:E54)</f>
        <v>1161660</v>
      </c>
      <c r="F55" s="56">
        <f>SUM(F53:F54)</f>
        <v>3000000</v>
      </c>
      <c r="G55" s="26"/>
      <c r="H55" s="52"/>
      <c r="I55" s="185">
        <f>SUM(I53:I54)</f>
        <v>0</v>
      </c>
      <c r="J55" s="27"/>
      <c r="M55" s="65"/>
    </row>
    <row r="56" spans="1:10" ht="12.75" customHeight="1">
      <c r="A56" s="53"/>
      <c r="B56" s="22"/>
      <c r="C56" s="22"/>
      <c r="D56" s="22"/>
      <c r="E56" s="22"/>
      <c r="F56" s="22"/>
      <c r="G56" s="22"/>
      <c r="H56" s="22"/>
      <c r="I56" s="186"/>
      <c r="J56" s="22"/>
    </row>
    <row r="57" spans="1:10" ht="12.75" customHeight="1">
      <c r="A57" s="45" t="s">
        <v>63</v>
      </c>
      <c r="B57" s="18"/>
      <c r="C57" s="18"/>
      <c r="D57" s="18"/>
      <c r="E57" s="18"/>
      <c r="F57" s="18"/>
      <c r="G57" s="18"/>
      <c r="H57" s="18"/>
      <c r="I57" s="187"/>
      <c r="J57" s="18"/>
    </row>
    <row r="58" spans="1:13" ht="13.5" customHeight="1">
      <c r="A58" s="47" t="s">
        <v>64</v>
      </c>
      <c r="B58" s="55">
        <v>0</v>
      </c>
      <c r="C58" s="55">
        <v>26500000</v>
      </c>
      <c r="D58" s="46">
        <f aca="true" t="shared" si="4" ref="D58:D64">C58-B58</f>
        <v>26500000</v>
      </c>
      <c r="E58" s="55">
        <v>2968350</v>
      </c>
      <c r="F58" s="55">
        <v>26500000</v>
      </c>
      <c r="G58" s="46">
        <f aca="true" t="shared" si="5" ref="G58:G64">F58-E58</f>
        <v>23531650</v>
      </c>
      <c r="H58" s="17" t="s">
        <v>199</v>
      </c>
      <c r="I58" s="187">
        <f>1791700+E58</f>
        <v>4760050</v>
      </c>
      <c r="J58" s="18"/>
      <c r="M58" s="65"/>
    </row>
    <row r="59" spans="1:13" ht="13.5" customHeight="1">
      <c r="A59" s="47" t="s">
        <v>65</v>
      </c>
      <c r="B59" s="55">
        <v>835200</v>
      </c>
      <c r="C59" s="55">
        <v>13367000</v>
      </c>
      <c r="D59" s="46">
        <f t="shared" si="4"/>
        <v>12531800</v>
      </c>
      <c r="E59" s="55">
        <v>1202400</v>
      </c>
      <c r="F59" s="55">
        <v>13367000</v>
      </c>
      <c r="G59" s="46">
        <f t="shared" si="5"/>
        <v>12164600</v>
      </c>
      <c r="H59" s="17" t="s">
        <v>199</v>
      </c>
      <c r="I59" s="187">
        <f>0+E59</f>
        <v>1202400</v>
      </c>
      <c r="J59" s="18"/>
      <c r="M59" s="67"/>
    </row>
    <row r="60" spans="1:10" ht="13.5" customHeight="1">
      <c r="A60" s="47" t="s">
        <v>66</v>
      </c>
      <c r="B60" s="55">
        <v>0</v>
      </c>
      <c r="C60" s="55">
        <v>8000000</v>
      </c>
      <c r="D60" s="46">
        <f t="shared" si="4"/>
        <v>8000000</v>
      </c>
      <c r="E60" s="55">
        <v>0</v>
      </c>
      <c r="F60" s="55">
        <v>8000000</v>
      </c>
      <c r="G60" s="46">
        <f t="shared" si="5"/>
        <v>8000000</v>
      </c>
      <c r="H60" s="17" t="s">
        <v>198</v>
      </c>
      <c r="I60" s="187">
        <f>9193536+E60</f>
        <v>9193536</v>
      </c>
      <c r="J60" s="18"/>
    </row>
    <row r="61" spans="1:10" ht="13.5" customHeight="1">
      <c r="A61" s="47" t="s">
        <v>67</v>
      </c>
      <c r="B61" s="55">
        <v>0</v>
      </c>
      <c r="C61" s="55">
        <v>0</v>
      </c>
      <c r="D61" s="46">
        <f t="shared" si="4"/>
        <v>0</v>
      </c>
      <c r="E61" s="55">
        <v>0</v>
      </c>
      <c r="F61" s="55">
        <v>0</v>
      </c>
      <c r="G61" s="46">
        <f t="shared" si="5"/>
        <v>0</v>
      </c>
      <c r="H61" s="18"/>
      <c r="I61" s="187">
        <v>0</v>
      </c>
      <c r="J61" s="18"/>
    </row>
    <row r="62" spans="1:10" ht="13.5" customHeight="1">
      <c r="A62" s="47" t="s">
        <v>68</v>
      </c>
      <c r="B62" s="55">
        <v>0</v>
      </c>
      <c r="C62" s="55">
        <v>0</v>
      </c>
      <c r="D62" s="46">
        <f t="shared" si="4"/>
        <v>0</v>
      </c>
      <c r="E62" s="55">
        <v>0</v>
      </c>
      <c r="F62" s="55">
        <v>0</v>
      </c>
      <c r="G62" s="46">
        <f t="shared" si="5"/>
        <v>0</v>
      </c>
      <c r="H62" s="18"/>
      <c r="I62" s="187">
        <v>0</v>
      </c>
      <c r="J62" s="18"/>
    </row>
    <row r="63" spans="1:10" ht="13.5" customHeight="1">
      <c r="A63" s="47" t="s">
        <v>69</v>
      </c>
      <c r="B63" s="55">
        <v>0</v>
      </c>
      <c r="C63" s="55">
        <v>1000000</v>
      </c>
      <c r="D63" s="46">
        <f t="shared" si="4"/>
        <v>1000000</v>
      </c>
      <c r="E63" s="55">
        <v>0</v>
      </c>
      <c r="F63" s="55">
        <v>1000000</v>
      </c>
      <c r="G63" s="46">
        <f t="shared" si="5"/>
        <v>1000000</v>
      </c>
      <c r="H63" s="17" t="s">
        <v>198</v>
      </c>
      <c r="I63" s="187">
        <v>0</v>
      </c>
      <c r="J63" s="18"/>
    </row>
    <row r="64" spans="1:10" ht="13.5" customHeight="1">
      <c r="A64" s="47" t="s">
        <v>70</v>
      </c>
      <c r="B64" s="55">
        <v>0</v>
      </c>
      <c r="C64" s="55">
        <v>1000000</v>
      </c>
      <c r="D64" s="46">
        <f t="shared" si="4"/>
        <v>1000000</v>
      </c>
      <c r="E64" s="55">
        <v>0</v>
      </c>
      <c r="F64" s="55">
        <v>1000000</v>
      </c>
      <c r="G64" s="46">
        <f t="shared" si="5"/>
        <v>1000000</v>
      </c>
      <c r="H64" s="17" t="s">
        <v>198</v>
      </c>
      <c r="I64" s="187">
        <v>0</v>
      </c>
      <c r="J64" s="18"/>
    </row>
    <row r="65" spans="1:10" ht="13.5" customHeight="1" thickBot="1">
      <c r="A65" s="47"/>
      <c r="B65" s="18"/>
      <c r="C65" s="18"/>
      <c r="D65" s="18"/>
      <c r="E65" s="18"/>
      <c r="F65" s="18"/>
      <c r="G65" s="18"/>
      <c r="H65" s="18"/>
      <c r="I65" s="187"/>
      <c r="J65" s="18"/>
    </row>
    <row r="66" spans="1:10" ht="13.5" customHeight="1" thickBot="1">
      <c r="A66" s="21" t="s">
        <v>14</v>
      </c>
      <c r="B66" s="56">
        <f>SUM(B58:B65)</f>
        <v>835200</v>
      </c>
      <c r="C66" s="56">
        <f>SUM(C58:C65)</f>
        <v>49867000</v>
      </c>
      <c r="D66" s="56"/>
      <c r="E66" s="56">
        <f>SUM(E58:E65)</f>
        <v>4170750</v>
      </c>
      <c r="F66" s="56">
        <f>SUM(F58:F65)</f>
        <v>49867000</v>
      </c>
      <c r="G66" s="26"/>
      <c r="H66" s="52"/>
      <c r="I66" s="185">
        <f>SUM(I58:I65)</f>
        <v>15155986</v>
      </c>
      <c r="J66" s="27"/>
    </row>
    <row r="67" spans="1:10" ht="13.5" customHeight="1">
      <c r="A67" s="53"/>
      <c r="B67" s="22"/>
      <c r="C67" s="22"/>
      <c r="D67" s="22"/>
      <c r="E67" s="22"/>
      <c r="F67" s="22"/>
      <c r="G67" s="22"/>
      <c r="H67" s="22"/>
      <c r="I67" s="186"/>
      <c r="J67" s="22"/>
    </row>
    <row r="68" spans="1:10" ht="13.5" customHeight="1">
      <c r="A68" s="49" t="s">
        <v>71</v>
      </c>
      <c r="B68" s="18"/>
      <c r="C68" s="18"/>
      <c r="D68" s="18"/>
      <c r="E68" s="18"/>
      <c r="F68" s="18"/>
      <c r="G68" s="18"/>
      <c r="H68" s="18"/>
      <c r="I68" s="187"/>
      <c r="J68" s="18"/>
    </row>
    <row r="69" spans="1:10" ht="13.5" customHeight="1">
      <c r="A69" s="47" t="s">
        <v>72</v>
      </c>
      <c r="B69" s="55">
        <v>0</v>
      </c>
      <c r="C69" s="55">
        <v>6500000</v>
      </c>
      <c r="D69" s="46">
        <f>C69-B69</f>
        <v>6500000</v>
      </c>
      <c r="E69" s="55">
        <v>0</v>
      </c>
      <c r="F69" s="55">
        <v>6500000</v>
      </c>
      <c r="G69" s="46">
        <f>F69-E69</f>
        <v>6500000</v>
      </c>
      <c r="H69" s="17" t="s">
        <v>198</v>
      </c>
      <c r="I69" s="187">
        <v>0</v>
      </c>
      <c r="J69" s="18"/>
    </row>
    <row r="70" spans="1:10" ht="13.5" customHeight="1">
      <c r="A70" s="47" t="s">
        <v>73</v>
      </c>
      <c r="B70" s="55">
        <v>533130</v>
      </c>
      <c r="C70" s="55">
        <v>8000000</v>
      </c>
      <c r="D70" s="46">
        <f>C70-B70</f>
        <v>7466870</v>
      </c>
      <c r="E70" s="55">
        <v>1233590</v>
      </c>
      <c r="F70" s="55">
        <v>8000000</v>
      </c>
      <c r="G70" s="46">
        <f>F70-E70</f>
        <v>6766410</v>
      </c>
      <c r="H70" s="17" t="s">
        <v>199</v>
      </c>
      <c r="I70" s="187">
        <f>0+E70</f>
        <v>1233590</v>
      </c>
      <c r="J70" s="18"/>
    </row>
    <row r="71" spans="1:10" ht="13.5" customHeight="1">
      <c r="A71" s="47" t="s">
        <v>74</v>
      </c>
      <c r="B71" s="55">
        <v>60367.86</v>
      </c>
      <c r="C71" s="18">
        <v>0</v>
      </c>
      <c r="D71" s="46">
        <f>C71-B71</f>
        <v>-60367.86</v>
      </c>
      <c r="E71" s="55">
        <v>79759</v>
      </c>
      <c r="F71" s="18">
        <v>0</v>
      </c>
      <c r="G71" s="46">
        <f>F71-E71</f>
        <v>-79759</v>
      </c>
      <c r="H71" s="17" t="s">
        <v>201</v>
      </c>
      <c r="I71" s="187">
        <f>7738.5+E71</f>
        <v>87497.5</v>
      </c>
      <c r="J71" s="18"/>
    </row>
    <row r="72" spans="1:10" ht="13.5" customHeight="1" thickBot="1">
      <c r="A72" s="47" t="s">
        <v>81</v>
      </c>
      <c r="B72" s="63">
        <v>472500</v>
      </c>
      <c r="C72" s="18"/>
      <c r="D72" s="18"/>
      <c r="E72" s="63">
        <v>472500</v>
      </c>
      <c r="F72" s="18"/>
      <c r="G72" s="18"/>
      <c r="H72" s="17" t="s">
        <v>201</v>
      </c>
      <c r="I72" s="187">
        <f>E72</f>
        <v>472500</v>
      </c>
      <c r="J72" s="18"/>
    </row>
    <row r="73" spans="1:10" ht="13.5" customHeight="1" thickBot="1">
      <c r="A73" s="21" t="s">
        <v>14</v>
      </c>
      <c r="B73" s="57">
        <f>SUM(B69:B72)</f>
        <v>1065997.8599999999</v>
      </c>
      <c r="C73" s="57">
        <f>SUM(C69:C72)</f>
        <v>14500000</v>
      </c>
      <c r="D73" s="57"/>
      <c r="E73" s="57">
        <f>SUM(E69:E72)</f>
        <v>1785849</v>
      </c>
      <c r="F73" s="57">
        <f>SUM(F69:F72)</f>
        <v>14500000</v>
      </c>
      <c r="G73" s="26"/>
      <c r="H73" s="52"/>
      <c r="I73" s="185">
        <f>SUM(I69:I72)</f>
        <v>1793587.5</v>
      </c>
      <c r="J73" s="27"/>
    </row>
    <row r="74" spans="1:10" ht="13.5" customHeight="1" thickBot="1">
      <c r="A74" s="58"/>
      <c r="B74" s="59"/>
      <c r="C74" s="59"/>
      <c r="D74" s="59"/>
      <c r="E74" s="59"/>
      <c r="F74" s="59"/>
      <c r="G74" s="22"/>
      <c r="H74" s="22"/>
      <c r="I74" s="186"/>
      <c r="J74" s="22"/>
    </row>
    <row r="75" spans="1:10" ht="13.5" customHeight="1" thickBot="1">
      <c r="A75" s="49" t="s">
        <v>23</v>
      </c>
      <c r="B75" s="60">
        <f>B35+B50+B55+B66+B73</f>
        <v>133406955.67999999</v>
      </c>
      <c r="C75" s="60">
        <f>C35+C50+C55+C66+C73</f>
        <v>365887500</v>
      </c>
      <c r="D75" s="60"/>
      <c r="E75" s="60">
        <f>E35+E50+E55+E66+E73</f>
        <v>199384640.82</v>
      </c>
      <c r="F75" s="60">
        <f>F35+F50+F55+F66+F73</f>
        <v>365887500</v>
      </c>
      <c r="G75" s="51"/>
      <c r="H75" s="52"/>
      <c r="I75" s="185"/>
      <c r="J75" s="27"/>
    </row>
    <row r="79" ht="12.75" customHeight="1">
      <c r="A79" s="1" t="s">
        <v>31</v>
      </c>
    </row>
    <row r="80" ht="12.75" customHeight="1">
      <c r="A80" s="1" t="s">
        <v>32</v>
      </c>
    </row>
  </sheetData>
  <sheetProtection selectLockedCells="1" selectUnlockedCells="1"/>
  <mergeCells count="9">
    <mergeCell ref="B18:D18"/>
    <mergeCell ref="E18:G18"/>
    <mergeCell ref="A8:I8"/>
    <mergeCell ref="A9:I9"/>
    <mergeCell ref="A10:I10"/>
    <mergeCell ref="A11:I11"/>
    <mergeCell ref="A12:I12"/>
    <mergeCell ref="B17:D17"/>
    <mergeCell ref="E17:G17"/>
  </mergeCells>
  <printOptions/>
  <pageMargins left="0.5097222222222222" right="0.75" top="0.42986111111111114" bottom="0.3597222222222222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9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67.7109375" style="1" customWidth="1"/>
    <col min="2" max="3" width="17.28125" style="1" customWidth="1"/>
    <col min="4" max="4" width="23.7109375" style="1" customWidth="1"/>
    <col min="5" max="16384" width="9.140625" style="1" customWidth="1"/>
  </cols>
  <sheetData>
    <row r="3" spans="1:4" ht="15.75">
      <c r="A3" s="2"/>
      <c r="B3" s="3"/>
      <c r="C3" s="3"/>
      <c r="D3" s="3"/>
    </row>
    <row r="4" spans="1:4" ht="12.75">
      <c r="A4" s="119"/>
      <c r="B4" s="120"/>
      <c r="C4" s="120"/>
      <c r="D4" s="121"/>
    </row>
    <row r="5" spans="1:4" ht="12.75">
      <c r="A5" s="210"/>
      <c r="B5" s="208"/>
      <c r="C5" s="208"/>
      <c r="D5" s="211"/>
    </row>
    <row r="6" spans="1:4" ht="12.75">
      <c r="A6" s="210" t="s">
        <v>76</v>
      </c>
      <c r="B6" s="208"/>
      <c r="C6" s="208"/>
      <c r="D6" s="211"/>
    </row>
    <row r="7" spans="1:4" ht="15">
      <c r="A7" s="212" t="s">
        <v>88</v>
      </c>
      <c r="B7" s="209"/>
      <c r="C7" s="209"/>
      <c r="D7" s="213"/>
    </row>
    <row r="8" spans="1:4" ht="12.75">
      <c r="A8" s="210" t="s">
        <v>89</v>
      </c>
      <c r="B8" s="208"/>
      <c r="C8" s="208"/>
      <c r="D8" s="211"/>
    </row>
    <row r="9" spans="1:4" ht="12.75">
      <c r="A9" s="214" t="s">
        <v>90</v>
      </c>
      <c r="B9" s="215"/>
      <c r="C9" s="215"/>
      <c r="D9" s="216"/>
    </row>
    <row r="13" spans="1:4" ht="12.75">
      <c r="A13" s="123"/>
      <c r="B13" s="123"/>
      <c r="C13" s="123"/>
      <c r="D13" s="124"/>
    </row>
    <row r="14" spans="1:4" ht="12.75">
      <c r="A14" s="125"/>
      <c r="B14" s="125"/>
      <c r="C14" s="126" t="s">
        <v>19</v>
      </c>
      <c r="D14" s="126" t="s">
        <v>19</v>
      </c>
    </row>
    <row r="15" spans="1:4" ht="38.25">
      <c r="A15" s="122" t="s">
        <v>91</v>
      </c>
      <c r="B15" s="127" t="s">
        <v>92</v>
      </c>
      <c r="C15" s="128" t="s">
        <v>93</v>
      </c>
      <c r="D15" s="129" t="s">
        <v>94</v>
      </c>
    </row>
    <row r="16" spans="1:4" ht="12.75">
      <c r="A16" s="130"/>
      <c r="B16" s="131"/>
      <c r="C16" s="131"/>
      <c r="D16" s="131"/>
    </row>
    <row r="17" spans="1:4" ht="12.75">
      <c r="A17" s="132"/>
      <c r="B17" s="133"/>
      <c r="C17" s="133"/>
      <c r="D17" s="133"/>
    </row>
    <row r="18" spans="1:4" ht="12.75">
      <c r="A18" s="134" t="s">
        <v>95</v>
      </c>
      <c r="B18" s="135">
        <v>2346095326.55</v>
      </c>
      <c r="C18" s="135">
        <v>4008869007.82</v>
      </c>
      <c r="D18" s="136">
        <v>5773844970.09</v>
      </c>
    </row>
    <row r="19" spans="1:4" ht="12.75">
      <c r="A19" s="137"/>
      <c r="B19" s="133"/>
      <c r="C19" s="133"/>
      <c r="D19" s="133"/>
    </row>
    <row r="20" spans="1:4" ht="12.75">
      <c r="A20" s="137"/>
      <c r="B20" s="133"/>
      <c r="C20" s="133"/>
      <c r="D20" s="133"/>
    </row>
    <row r="21" spans="1:4" ht="12.75">
      <c r="A21" s="134" t="s">
        <v>96</v>
      </c>
      <c r="B21" s="138">
        <f>5%*B18</f>
        <v>117304766.32750002</v>
      </c>
      <c r="C21" s="138">
        <f>5%*C18</f>
        <v>200443450.39100003</v>
      </c>
      <c r="D21" s="135">
        <f>5%*D18</f>
        <v>288692248.50450003</v>
      </c>
    </row>
    <row r="22" spans="1:4" ht="12.75">
      <c r="A22" s="139"/>
      <c r="B22" s="140"/>
      <c r="C22" s="140"/>
      <c r="D22" s="133"/>
    </row>
    <row r="23" spans="1:4" ht="13.5" thickBot="1">
      <c r="A23" s="94"/>
      <c r="B23" s="140"/>
      <c r="C23" s="140"/>
      <c r="D23" s="133"/>
    </row>
    <row r="24" spans="1:4" ht="13.5" thickBot="1">
      <c r="A24" s="141"/>
      <c r="B24" s="142"/>
      <c r="C24" s="142"/>
      <c r="D24" s="142"/>
    </row>
    <row r="25" spans="1:4" ht="13.5" thickBot="1">
      <c r="A25" s="143" t="s">
        <v>97</v>
      </c>
      <c r="B25" s="144">
        <f>SUM(B18:B24)</f>
        <v>2463400092.8775</v>
      </c>
      <c r="C25" s="144">
        <f>SUM(C18:C24)</f>
        <v>4209312458.2110004</v>
      </c>
      <c r="D25" s="145">
        <f>SUM(D18:D24)</f>
        <v>6062537218.594501</v>
      </c>
    </row>
    <row r="26" spans="1:4" ht="12.75">
      <c r="A26" s="146"/>
      <c r="B26" s="147"/>
      <c r="C26" s="147"/>
      <c r="D26" s="147"/>
    </row>
    <row r="29" ht="12.75">
      <c r="A29" s="1" t="s">
        <v>98</v>
      </c>
    </row>
  </sheetData>
  <sheetProtection/>
  <mergeCells count="5">
    <mergeCell ref="A5:D5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42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53.00390625" style="1" customWidth="1"/>
    <col min="4" max="4" width="46.57421875" style="1" customWidth="1"/>
    <col min="5" max="5" width="19.421875" style="1" customWidth="1"/>
    <col min="6" max="6" width="14.00390625" style="1" customWidth="1"/>
    <col min="7" max="7" width="14.28125" style="1" customWidth="1"/>
    <col min="8" max="8" width="12.7109375" style="1" customWidth="1"/>
    <col min="9" max="16384" width="9.140625" style="1" customWidth="1"/>
  </cols>
  <sheetData>
    <row r="1" spans="3:8" ht="12.75">
      <c r="C1" s="3"/>
      <c r="D1" s="3"/>
      <c r="E1" s="3"/>
      <c r="F1" s="3"/>
      <c r="G1" s="3"/>
      <c r="H1" s="148"/>
    </row>
    <row r="2" spans="3:8" ht="12.75">
      <c r="C2" s="208"/>
      <c r="D2" s="208"/>
      <c r="E2" s="208"/>
      <c r="F2" s="3"/>
      <c r="G2" s="3"/>
      <c r="H2" s="148"/>
    </row>
    <row r="3" spans="3:8" ht="12.75">
      <c r="C3" s="210" t="s">
        <v>99</v>
      </c>
      <c r="D3" s="208"/>
      <c r="E3" s="208"/>
      <c r="F3" s="208"/>
      <c r="G3" s="208"/>
      <c r="H3" s="211"/>
    </row>
    <row r="4" spans="3:8" ht="15">
      <c r="C4" s="212" t="s">
        <v>88</v>
      </c>
      <c r="D4" s="209"/>
      <c r="E4" s="209"/>
      <c r="F4" s="209"/>
      <c r="G4" s="209"/>
      <c r="H4" s="213"/>
    </row>
    <row r="5" spans="3:8" ht="15">
      <c r="C5" s="212" t="s">
        <v>100</v>
      </c>
      <c r="D5" s="209"/>
      <c r="E5" s="209"/>
      <c r="F5" s="209"/>
      <c r="G5" s="209"/>
      <c r="H5" s="213"/>
    </row>
    <row r="6" spans="3:8" ht="15">
      <c r="C6" s="149"/>
      <c r="D6" s="69"/>
      <c r="E6" s="69"/>
      <c r="F6" s="150"/>
      <c r="G6" s="150"/>
      <c r="H6" s="151"/>
    </row>
    <row r="7" spans="3:8" s="153" customFormat="1" ht="24">
      <c r="C7" s="152" t="s">
        <v>101</v>
      </c>
      <c r="D7" s="152" t="s">
        <v>102</v>
      </c>
      <c r="E7" s="152" t="s">
        <v>103</v>
      </c>
      <c r="F7" s="152" t="s">
        <v>104</v>
      </c>
      <c r="G7" s="152" t="s">
        <v>105</v>
      </c>
      <c r="H7" s="152" t="s">
        <v>106</v>
      </c>
    </row>
    <row r="8" spans="3:8" ht="29.25" customHeight="1">
      <c r="C8" s="154" t="s">
        <v>107</v>
      </c>
      <c r="D8" s="154" t="s">
        <v>108</v>
      </c>
      <c r="E8" s="154" t="s">
        <v>109</v>
      </c>
      <c r="F8" s="155" t="s">
        <v>110</v>
      </c>
      <c r="G8" s="156" t="s">
        <v>111</v>
      </c>
      <c r="H8" s="155" t="s">
        <v>110</v>
      </c>
    </row>
    <row r="9" spans="3:8" ht="45">
      <c r="C9" s="154" t="s">
        <v>112</v>
      </c>
      <c r="D9" s="154" t="s">
        <v>113</v>
      </c>
      <c r="E9" s="154" t="s">
        <v>114</v>
      </c>
      <c r="F9" s="155" t="s">
        <v>115</v>
      </c>
      <c r="G9" s="156" t="s">
        <v>111</v>
      </c>
      <c r="H9" s="155" t="s">
        <v>115</v>
      </c>
    </row>
    <row r="10" spans="3:8" ht="30">
      <c r="C10" s="154" t="s">
        <v>116</v>
      </c>
      <c r="D10" s="154" t="s">
        <v>117</v>
      </c>
      <c r="E10" s="154" t="s">
        <v>118</v>
      </c>
      <c r="F10" s="155" t="s">
        <v>119</v>
      </c>
      <c r="G10" s="156" t="s">
        <v>111</v>
      </c>
      <c r="H10" s="155" t="s">
        <v>119</v>
      </c>
    </row>
    <row r="11" spans="3:8" ht="34.5" customHeight="1">
      <c r="C11" s="154" t="s">
        <v>120</v>
      </c>
      <c r="D11" s="154" t="s">
        <v>121</v>
      </c>
      <c r="E11" s="154" t="s">
        <v>114</v>
      </c>
      <c r="F11" s="155" t="s">
        <v>122</v>
      </c>
      <c r="G11" s="156" t="s">
        <v>111</v>
      </c>
      <c r="H11" s="155" t="s">
        <v>122</v>
      </c>
    </row>
    <row r="12" spans="3:8" ht="44.25" customHeight="1">
      <c r="C12" s="154" t="s">
        <v>123</v>
      </c>
      <c r="D12" s="154" t="s">
        <v>124</v>
      </c>
      <c r="E12" s="154" t="s">
        <v>114</v>
      </c>
      <c r="F12" s="155" t="s">
        <v>125</v>
      </c>
      <c r="G12" s="156" t="s">
        <v>111</v>
      </c>
      <c r="H12" s="155" t="s">
        <v>125</v>
      </c>
    </row>
    <row r="13" spans="3:8" ht="30.75" thickBot="1">
      <c r="C13" s="157" t="s">
        <v>126</v>
      </c>
      <c r="D13" s="157" t="s">
        <v>127</v>
      </c>
      <c r="E13" s="157" t="s">
        <v>114</v>
      </c>
      <c r="F13" s="158" t="s">
        <v>128</v>
      </c>
      <c r="G13" s="156" t="s">
        <v>111</v>
      </c>
      <c r="H13" s="158" t="s">
        <v>128</v>
      </c>
    </row>
    <row r="14" spans="3:8" ht="15">
      <c r="C14" s="217" t="s">
        <v>129</v>
      </c>
      <c r="D14" s="159" t="s">
        <v>130</v>
      </c>
      <c r="E14" s="220" t="s">
        <v>114</v>
      </c>
      <c r="F14" s="223" t="s">
        <v>131</v>
      </c>
      <c r="G14" s="223" t="s">
        <v>111</v>
      </c>
      <c r="H14" s="223" t="s">
        <v>131</v>
      </c>
    </row>
    <row r="15" spans="3:8" ht="15">
      <c r="C15" s="218"/>
      <c r="D15" s="154" t="s">
        <v>132</v>
      </c>
      <c r="E15" s="221"/>
      <c r="F15" s="224"/>
      <c r="G15" s="224"/>
      <c r="H15" s="224"/>
    </row>
    <row r="16" spans="3:8" ht="15">
      <c r="C16" s="218"/>
      <c r="D16" s="154" t="s">
        <v>133</v>
      </c>
      <c r="E16" s="221"/>
      <c r="F16" s="224"/>
      <c r="G16" s="224"/>
      <c r="H16" s="224"/>
    </row>
    <row r="17" spans="3:8" ht="12.75" customHeight="1" thickBot="1">
      <c r="C17" s="219"/>
      <c r="D17" s="160" t="s">
        <v>134</v>
      </c>
      <c r="E17" s="222"/>
      <c r="F17" s="225"/>
      <c r="G17" s="225"/>
      <c r="H17" s="225"/>
    </row>
    <row r="18" spans="3:8" ht="19.5" customHeight="1" thickBot="1">
      <c r="C18" s="161" t="s">
        <v>135</v>
      </c>
      <c r="D18" s="161" t="s">
        <v>136</v>
      </c>
      <c r="E18" s="161" t="s">
        <v>114</v>
      </c>
      <c r="F18" s="162" t="s">
        <v>137</v>
      </c>
      <c r="G18" s="163" t="s">
        <v>111</v>
      </c>
      <c r="H18" s="162" t="s">
        <v>137</v>
      </c>
    </row>
    <row r="19" spans="3:8" ht="19.5" customHeight="1">
      <c r="C19" s="217" t="s">
        <v>138</v>
      </c>
      <c r="D19" s="164" t="s">
        <v>139</v>
      </c>
      <c r="E19" s="220" t="s">
        <v>114</v>
      </c>
      <c r="F19" s="223" t="s">
        <v>140</v>
      </c>
      <c r="G19" s="223" t="s">
        <v>111</v>
      </c>
      <c r="H19" s="223" t="s">
        <v>140</v>
      </c>
    </row>
    <row r="20" spans="3:8" ht="19.5" customHeight="1">
      <c r="C20" s="218"/>
      <c r="D20" s="165" t="s">
        <v>141</v>
      </c>
      <c r="E20" s="221"/>
      <c r="F20" s="224"/>
      <c r="G20" s="226"/>
      <c r="H20" s="224"/>
    </row>
    <row r="21" spans="3:8" ht="12.75" customHeight="1" thickBot="1">
      <c r="C21" s="219"/>
      <c r="D21" s="166" t="s">
        <v>142</v>
      </c>
      <c r="E21" s="222"/>
      <c r="F21" s="225"/>
      <c r="G21" s="227"/>
      <c r="H21" s="225"/>
    </row>
    <row r="22" spans="3:8" ht="28.5" customHeight="1">
      <c r="C22" s="167" t="s">
        <v>143</v>
      </c>
      <c r="D22" s="167" t="s">
        <v>144</v>
      </c>
      <c r="E22" s="167" t="s">
        <v>145</v>
      </c>
      <c r="F22" s="168" t="s">
        <v>146</v>
      </c>
      <c r="G22" s="169" t="s">
        <v>111</v>
      </c>
      <c r="H22" s="168" t="s">
        <v>146</v>
      </c>
    </row>
    <row r="23" spans="3:8" ht="30">
      <c r="C23" s="154" t="s">
        <v>147</v>
      </c>
      <c r="D23" s="154" t="s">
        <v>148</v>
      </c>
      <c r="E23" s="154" t="s">
        <v>109</v>
      </c>
      <c r="F23" s="155" t="s">
        <v>149</v>
      </c>
      <c r="G23" s="169" t="s">
        <v>111</v>
      </c>
      <c r="H23" s="155" t="s">
        <v>149</v>
      </c>
    </row>
    <row r="24" spans="3:8" ht="47.25" customHeight="1">
      <c r="C24" s="154" t="s">
        <v>150</v>
      </c>
      <c r="D24" s="170" t="s">
        <v>151</v>
      </c>
      <c r="E24" s="154" t="s">
        <v>152</v>
      </c>
      <c r="F24" s="155" t="s">
        <v>153</v>
      </c>
      <c r="G24" s="169" t="s">
        <v>111</v>
      </c>
      <c r="H24" s="156" t="s">
        <v>153</v>
      </c>
    </row>
    <row r="25" spans="3:8" ht="47.25" customHeight="1">
      <c r="C25" s="165" t="s">
        <v>154</v>
      </c>
      <c r="D25" s="165" t="s">
        <v>155</v>
      </c>
      <c r="E25" s="154" t="s">
        <v>118</v>
      </c>
      <c r="F25" s="155" t="s">
        <v>156</v>
      </c>
      <c r="G25" s="169" t="s">
        <v>111</v>
      </c>
      <c r="H25" s="156" t="s">
        <v>156</v>
      </c>
    </row>
    <row r="26" spans="3:8" ht="15" customHeight="1">
      <c r="C26" s="165" t="s">
        <v>157</v>
      </c>
      <c r="D26" s="165"/>
      <c r="E26" s="154" t="s">
        <v>145</v>
      </c>
      <c r="F26" s="155" t="s">
        <v>158</v>
      </c>
      <c r="G26" s="169" t="s">
        <v>111</v>
      </c>
      <c r="H26" s="156" t="s">
        <v>158</v>
      </c>
    </row>
    <row r="27" spans="3:8" ht="15">
      <c r="C27" s="154" t="s">
        <v>159</v>
      </c>
      <c r="D27" s="150"/>
      <c r="E27" s="154" t="s">
        <v>160</v>
      </c>
      <c r="F27" s="155" t="s">
        <v>161</v>
      </c>
      <c r="G27" s="169" t="s">
        <v>111</v>
      </c>
      <c r="H27" s="156" t="s">
        <v>161</v>
      </c>
    </row>
    <row r="28" spans="3:8" ht="45">
      <c r="C28" s="154" t="s">
        <v>162</v>
      </c>
      <c r="D28" s="170" t="s">
        <v>163</v>
      </c>
      <c r="E28" s="154" t="s">
        <v>164</v>
      </c>
      <c r="F28" s="155" t="s">
        <v>165</v>
      </c>
      <c r="G28" s="169" t="s">
        <v>111</v>
      </c>
      <c r="H28" s="156" t="s">
        <v>165</v>
      </c>
    </row>
    <row r="29" spans="3:8" ht="45">
      <c r="C29" s="228" t="s">
        <v>166</v>
      </c>
      <c r="D29" s="165" t="s">
        <v>167</v>
      </c>
      <c r="E29" s="221" t="s">
        <v>109</v>
      </c>
      <c r="F29" s="230" t="s">
        <v>168</v>
      </c>
      <c r="G29" s="230" t="s">
        <v>111</v>
      </c>
      <c r="H29" s="230" t="s">
        <v>168</v>
      </c>
    </row>
    <row r="30" spans="3:8" ht="30.75" customHeight="1">
      <c r="C30" s="229"/>
      <c r="D30" s="165" t="s">
        <v>169</v>
      </c>
      <c r="E30" s="221"/>
      <c r="F30" s="231"/>
      <c r="G30" s="231"/>
      <c r="H30" s="231"/>
    </row>
    <row r="31" spans="3:8" ht="44.25" customHeight="1">
      <c r="C31" s="154" t="s">
        <v>170</v>
      </c>
      <c r="D31" s="170" t="s">
        <v>171</v>
      </c>
      <c r="E31" s="154" t="s">
        <v>160</v>
      </c>
      <c r="F31" s="155" t="s">
        <v>172</v>
      </c>
      <c r="G31" s="156" t="s">
        <v>111</v>
      </c>
      <c r="H31" s="155" t="s">
        <v>172</v>
      </c>
    </row>
    <row r="32" spans="3:8" ht="62.25" customHeight="1">
      <c r="C32" s="165" t="s">
        <v>173</v>
      </c>
      <c r="D32" s="154" t="s">
        <v>174</v>
      </c>
      <c r="E32" s="154" t="s">
        <v>175</v>
      </c>
      <c r="F32" s="155" t="s">
        <v>156</v>
      </c>
      <c r="G32" s="156" t="s">
        <v>111</v>
      </c>
      <c r="H32" s="155" t="s">
        <v>156</v>
      </c>
    </row>
    <row r="33" spans="3:8" ht="45.75" thickBot="1">
      <c r="C33" s="154" t="s">
        <v>176</v>
      </c>
      <c r="D33" s="171" t="s">
        <v>177</v>
      </c>
      <c r="E33" s="171" t="s">
        <v>160</v>
      </c>
      <c r="F33" s="155" t="s">
        <v>178</v>
      </c>
      <c r="G33" s="156" t="s">
        <v>111</v>
      </c>
      <c r="H33" s="155" t="s">
        <v>178</v>
      </c>
    </row>
    <row r="34" spans="3:8" ht="30.75" thickBot="1">
      <c r="C34" s="154" t="s">
        <v>179</v>
      </c>
      <c r="D34" s="171" t="s">
        <v>180</v>
      </c>
      <c r="E34" s="171" t="s">
        <v>160</v>
      </c>
      <c r="F34" s="156" t="s">
        <v>119</v>
      </c>
      <c r="G34" s="156" t="s">
        <v>111</v>
      </c>
      <c r="H34" s="156" t="s">
        <v>119</v>
      </c>
    </row>
    <row r="35" spans="3:8" ht="60.75" thickBot="1">
      <c r="C35" s="154" t="s">
        <v>181</v>
      </c>
      <c r="D35" s="171" t="s">
        <v>182</v>
      </c>
      <c r="E35" s="171" t="s">
        <v>152</v>
      </c>
      <c r="F35" s="156" t="s">
        <v>183</v>
      </c>
      <c r="G35" s="156" t="s">
        <v>111</v>
      </c>
      <c r="H35" s="156" t="s">
        <v>183</v>
      </c>
    </row>
    <row r="36" spans="3:8" ht="44.25" customHeight="1">
      <c r="C36" s="154" t="s">
        <v>184</v>
      </c>
      <c r="D36" s="172" t="s">
        <v>185</v>
      </c>
      <c r="E36" s="172" t="s">
        <v>160</v>
      </c>
      <c r="F36" s="156" t="s">
        <v>186</v>
      </c>
      <c r="G36" s="156" t="s">
        <v>111</v>
      </c>
      <c r="H36" s="156" t="s">
        <v>186</v>
      </c>
    </row>
    <row r="37" spans="3:8" ht="48.75" customHeight="1">
      <c r="C37" s="165" t="s">
        <v>187</v>
      </c>
      <c r="D37" s="154" t="s">
        <v>188</v>
      </c>
      <c r="E37" s="154" t="s">
        <v>189</v>
      </c>
      <c r="F37" s="155" t="s">
        <v>190</v>
      </c>
      <c r="G37" s="156" t="s">
        <v>111</v>
      </c>
      <c r="H37" s="155" t="s">
        <v>190</v>
      </c>
    </row>
    <row r="38" spans="3:8" ht="47.25">
      <c r="C38" s="173" t="s">
        <v>191</v>
      </c>
      <c r="D38" s="174" t="s">
        <v>192</v>
      </c>
      <c r="E38" s="174" t="s">
        <v>193</v>
      </c>
      <c r="F38" s="175" t="s">
        <v>194</v>
      </c>
      <c r="G38" s="156" t="s">
        <v>111</v>
      </c>
      <c r="H38" s="175" t="s">
        <v>194</v>
      </c>
    </row>
    <row r="39" spans="3:8" ht="12.75" customHeight="1">
      <c r="C39" s="133"/>
      <c r="D39" s="154"/>
      <c r="E39" s="154"/>
      <c r="F39" s="133"/>
      <c r="G39" s="133"/>
      <c r="H39" s="133"/>
    </row>
    <row r="40" spans="3:5" ht="12.75" customHeight="1">
      <c r="C40" s="3"/>
      <c r="D40" s="170"/>
      <c r="E40" s="170"/>
    </row>
    <row r="41" spans="3:5" ht="13.5" customHeight="1">
      <c r="C41" s="3" t="s">
        <v>195</v>
      </c>
      <c r="D41" s="170"/>
      <c r="E41" s="170"/>
    </row>
    <row r="42" ht="12.75">
      <c r="G42" s="176"/>
    </row>
  </sheetData>
  <sheetProtection/>
  <mergeCells count="19">
    <mergeCell ref="C19:C21"/>
    <mergeCell ref="E19:E21"/>
    <mergeCell ref="F19:F21"/>
    <mergeCell ref="G19:G21"/>
    <mergeCell ref="H19:H21"/>
    <mergeCell ref="C29:C30"/>
    <mergeCell ref="E29:E30"/>
    <mergeCell ref="F29:F30"/>
    <mergeCell ref="G29:G30"/>
    <mergeCell ref="H29:H30"/>
    <mergeCell ref="C2:E2"/>
    <mergeCell ref="C3:H3"/>
    <mergeCell ref="C4:H4"/>
    <mergeCell ref="C5:H5"/>
    <mergeCell ref="C14:C17"/>
    <mergeCell ref="E14:E17"/>
    <mergeCell ref="F14:F17"/>
    <mergeCell ref="G14:G17"/>
    <mergeCell ref="H14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TANROADS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Abhuohien Ebewele</cp:lastModifiedBy>
  <cp:lastPrinted>2014-05-08T19:14:27Z</cp:lastPrinted>
  <dcterms:created xsi:type="dcterms:W3CDTF">2007-11-21T06:38:14Z</dcterms:created>
  <dcterms:modified xsi:type="dcterms:W3CDTF">2018-04-07T12:44:42Z</dcterms:modified>
  <cp:category/>
  <cp:version/>
  <cp:contentType/>
  <cp:contentStatus/>
</cp:coreProperties>
</file>